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территорий'!$E$105:$I$105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территорий'!$C$12:$C$105</definedName>
    <definedName name="pDel_LT_MO">'Список территорий'!$D$11:$D$105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территорий'!$G$105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ТП!$E$614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ТП!$I$615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территорий'!$I$106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территорий'!$E$11:$I$105</definedName>
    <definedName name="TERRITORY_ID">TEHSHEET!$E$56</definedName>
    <definedName name="TERRITORY_LIST_ID">'Список территорий'!$F$11:$F$105</definedName>
    <definedName name="TERRITORY_MO_LIST">'Список территорий'!$H$11:$H$105</definedName>
    <definedName name="TERRITORY_MR_LIST">'Список территорий'!$G$11:$G$105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территорий'!$G$31:$I$31</definedName>
    <definedName name="ter_5111111">'Список территорий'!$G$34:$I$34</definedName>
    <definedName name="ter_51111111">'Список территорий'!$G$37:$I$37</definedName>
    <definedName name="ter_511111111">'Список территорий'!$G$40:$I$40</definedName>
    <definedName name="ter_5111111111">'Список территорий'!$G$43:$I$43</definedName>
    <definedName name="ter_51111111111">'Список территорий'!$G$46:$I$46</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ter_5111111111111111">'Список территорий'!$G$61:$I$61</definedName>
    <definedName name="ter_51111111111111111">'Список территорий'!$G$64:$I$64</definedName>
    <definedName name="ter_511111111111111111">'Список территорий'!$G$67:$I$67</definedName>
    <definedName name="ter_5111111111111111111">'Список территорий'!$G$70:$I$70</definedName>
    <definedName name="ter_51111111111111111111">'Список территорий'!$G$73:$I$73</definedName>
    <definedName name="ter_511111111111111111111">'Список территорий'!$G$76:$I$76</definedName>
    <definedName name="ter_5111111111111111111111">'Список территорий'!$G$79:$I$79</definedName>
    <definedName name="ter_51111111111111111111111">'Список территорий'!$G$82:$I$82</definedName>
    <definedName name="ter_511111111111111111111111">'Список территорий'!$G$85:$I$85</definedName>
    <definedName name="ter_5111111111111111111111111">'Список территорий'!$G$88:$I$88</definedName>
    <definedName name="ter_51111111111111111111111111">'Список территорий'!$G$91:$I$91</definedName>
    <definedName name="ter_511111111111111111111111111">'Список территорий'!$G$94:$I$94</definedName>
    <definedName name="ter_5111111111111111111111111111">'Список территорий'!$G$97:$I$97</definedName>
    <definedName name="ter_51111111111111111111111111111">'Список территорий'!$G$100:$I$100</definedName>
    <definedName name="ter_5111111111111111111111111111111">'Список территорий'!$G$103:$I$103</definedName>
    <definedName name="DESCRIPTION_TERRITORY">REESTR_DS!$B$2:$B$32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<sst xmlns="http://schemas.openxmlformats.org/spreadsheetml/2006/main" count="16787" uniqueCount="4957">
  <si>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</si>
  <si>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</si>
  <si>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</si>
  <si>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</si>
  <si>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</si>
  <si>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</si>
  <si>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</si>
  <si>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</si>
  <si>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</si>
  <si>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</si>
  <si>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</si>
  <si>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</si>
  <si>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</si>
  <si>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</si>
  <si>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</si>
  <si>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</si>
  <si>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</si>
  <si>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</si>
  <si>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</si>
  <si>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</si>
  <si>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</si>
  <si>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</si>
  <si>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</si>
  <si>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</si>
  <si>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</si>
  <si>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</si>
  <si>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</si>
  <si>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</si>
  <si>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</si>
  <si>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</si>
  <si>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</si>
  <si>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</si>
  <si>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</si>
  <si>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</si>
  <si>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</si>
  <si>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</si>
  <si>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</si>
  <si>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</si>
  <si>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</si>
  <si>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</si>
  <si>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</si>
  <si>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</si>
  <si>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</si>
  <si>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</si>
  <si>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</si>
  <si>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</si>
  <si>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</si>
  <si>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</si>
  <si>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</si>
  <si>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</si>
  <si>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</si>
  <si>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</si>
  <si>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</si>
  <si>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</si>
  <si>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</si>
  <si>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</si>
  <si>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</si>
  <si>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</si>
  <si>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</si>
  <si>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</si>
  <si>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</si>
  <si>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</si>
  <si>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</si>
  <si>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</si>
  <si>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</si>
  <si>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</si>
  <si>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</si>
  <si>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</si>
  <si>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</si>
  <si>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</si>
  <si>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г.Владивосток, ул.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</si>
  <si>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</si>
  <si>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</si>
  <si>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</si>
  <si>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</si>
  <si>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</si>
  <si>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</si>
  <si>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</si>
  <si>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</si>
  <si>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230-31-61</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</si>
  <si>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</si>
  <si>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</si>
  <si>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</si>
  <si>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</si>
  <si>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</si>
  <si>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</si>
  <si>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</si>
  <si>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</si>
  <si>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</si>
  <si>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</si>
  <si>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</si>
  <si>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</si>
  <si>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</si>
  <si>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</si>
  <si>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</si>
  <si>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</si>
  <si>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</si>
  <si>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</si>
  <si>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</si>
  <si>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</si>
  <si>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</si>
  <si>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</si>
  <si>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</si>
  <si>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</si>
  <si>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</si>
  <si>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Арсеньевский городской округ</t>
  </si>
  <si>
    <t>05703000</t>
  </si>
  <si>
    <t>ter_51</t>
  </si>
  <si>
    <t>Дальнегорский городской округ</t>
  </si>
  <si>
    <t>05707000</t>
  </si>
  <si>
    <t>ter_511</t>
  </si>
  <si>
    <t>38</t>
  </si>
  <si>
    <t>Лесозаводский городской округ</t>
  </si>
  <si>
    <t>05711000</t>
  </si>
  <si>
    <t>5</t>
  </si>
  <si>
    <t>ter_5111</t>
  </si>
  <si>
    <t>52</t>
  </si>
  <si>
    <t>Находкинский городской округ</t>
  </si>
  <si>
    <t>05714000</t>
  </si>
  <si>
    <t>ter_51111</t>
  </si>
  <si>
    <t>Дальнереченский городской округ</t>
  </si>
  <si>
    <t>05708000</t>
  </si>
  <si>
    <t>ter_511111</t>
  </si>
  <si>
    <t>55</t>
  </si>
  <si>
    <t>Партизанский городской округ</t>
  </si>
  <si>
    <t>05717000</t>
  </si>
  <si>
    <t>8</t>
  </si>
  <si>
    <t>ter_5111111</t>
  </si>
  <si>
    <t>Городской округ Спасск-Дальний</t>
  </si>
  <si>
    <t>05720000</t>
  </si>
  <si>
    <t>9</t>
  </si>
  <si>
    <t>ter_51111111</t>
  </si>
  <si>
    <t>1</t>
  </si>
  <si>
    <t>Анучинский муниципальный округ</t>
  </si>
  <si>
    <t>05502000</t>
  </si>
  <si>
    <t>10</t>
  </si>
  <si>
    <t>ter_511111111</t>
  </si>
  <si>
    <t>16</t>
  </si>
  <si>
    <t>Кавалеровский муниципальный округ</t>
  </si>
  <si>
    <t>05510000</t>
  </si>
  <si>
    <t>11</t>
  </si>
  <si>
    <t>ter_5111111111</t>
  </si>
  <si>
    <t>12</t>
  </si>
  <si>
    <t>ter_51111111111</t>
  </si>
  <si>
    <t>19</t>
  </si>
  <si>
    <t>Кировский муниципальный район</t>
  </si>
  <si>
    <t>05612000</t>
  </si>
  <si>
    <t>13</t>
  </si>
  <si>
    <t>ter_511111111111</t>
  </si>
  <si>
    <t>25</t>
  </si>
  <si>
    <t>Красноармейский муниципальный округ</t>
  </si>
  <si>
    <t>05514000</t>
  </si>
  <si>
    <t>14</t>
  </si>
  <si>
    <t>ter_5111111111111</t>
  </si>
  <si>
    <t>37</t>
  </si>
  <si>
    <t>Лазовский муниципальный округ</t>
  </si>
  <si>
    <t>05517000</t>
  </si>
  <si>
    <t>15</t>
  </si>
  <si>
    <t>ter_51111111111111</t>
  </si>
  <si>
    <t>43</t>
  </si>
  <si>
    <t>Михайловский муниципальный район</t>
  </si>
  <si>
    <t>05620000</t>
  </si>
  <si>
    <t>ter_511111111111111</t>
  </si>
  <si>
    <t>48</t>
  </si>
  <si>
    <t>Надеждинский муниципальный район</t>
  </si>
  <si>
    <t>05623000</t>
  </si>
  <si>
    <t>17</t>
  </si>
  <si>
    <t>ter_5111111111111111</t>
  </si>
  <si>
    <t>53</t>
  </si>
  <si>
    <t>Октябрьский муниципальный округ</t>
  </si>
  <si>
    <t>05526000</t>
  </si>
  <si>
    <t>18</t>
  </si>
  <si>
    <t>ter_51111111111111111</t>
  </si>
  <si>
    <t>54</t>
  </si>
  <si>
    <t>Ольгинский муниципальный округ</t>
  </si>
  <si>
    <t>05528000</t>
  </si>
  <si>
    <t>ter_511111111111111111</t>
  </si>
  <si>
    <t>65</t>
  </si>
  <si>
    <t>Пограничный муниципальный округ</t>
  </si>
  <si>
    <t>05532000</t>
  </si>
  <si>
    <t>20</t>
  </si>
  <si>
    <t>ter_5111111111111111111</t>
  </si>
  <si>
    <t>81</t>
  </si>
  <si>
    <t>Черниговский муниципальный округ</t>
  </si>
  <si>
    <t>05553000</t>
  </si>
  <si>
    <t>21</t>
  </si>
  <si>
    <t>ter_51111111111111111111</t>
  </si>
  <si>
    <t>89</t>
  </si>
  <si>
    <t>Чугуевский муниципальный округ</t>
  </si>
  <si>
    <t>05555000</t>
  </si>
  <si>
    <t>22</t>
  </si>
  <si>
    <t>ter_511111111111111111111</t>
  </si>
  <si>
    <t>90</t>
  </si>
  <si>
    <t>Шкотовский муниципальный округ</t>
  </si>
  <si>
    <t>05557000</t>
  </si>
  <si>
    <t>23</t>
  </si>
  <si>
    <t>ter_5111111111111111111111</t>
  </si>
  <si>
    <t>80</t>
  </si>
  <si>
    <t>Хорольский муниципальный округ</t>
  </si>
  <si>
    <t>05550000</t>
  </si>
  <si>
    <t>24</t>
  </si>
  <si>
    <t>ter_51111111111111111111111</t>
  </si>
  <si>
    <t>79</t>
  </si>
  <si>
    <t>Хасанский муниципальный округ</t>
  </si>
  <si>
    <t>05548000</t>
  </si>
  <si>
    <t>ter_511111111111111111111111</t>
  </si>
  <si>
    <t>66</t>
  </si>
  <si>
    <t>Пожарский муниципальный округ</t>
  </si>
  <si>
    <t>05534000</t>
  </si>
  <si>
    <t>26</t>
  </si>
  <si>
    <t>ter_5111111111111111111111111</t>
  </si>
  <si>
    <t>78</t>
  </si>
  <si>
    <t>Ханкайский муниципальный округ</t>
  </si>
  <si>
    <t>05546000</t>
  </si>
  <si>
    <t>27</t>
  </si>
  <si>
    <t>ter_51111111111111111111111111</t>
  </si>
  <si>
    <t>72</t>
  </si>
  <si>
    <t>Спасский муниципальный район</t>
  </si>
  <si>
    <t>05637000</t>
  </si>
  <si>
    <t>28</t>
  </si>
  <si>
    <t>ter_511111111111111111111111111</t>
  </si>
  <si>
    <t>99</t>
  </si>
  <si>
    <t>Яковлевский муниципальный округ</t>
  </si>
  <si>
    <t>05559000</t>
  </si>
  <si>
    <t>29</t>
  </si>
  <si>
    <t>ter_5111111111111111111111111111</t>
  </si>
  <si>
    <t>Владивостокский городской округ</t>
  </si>
  <si>
    <t>05701000</t>
  </si>
  <si>
    <t>30</t>
  </si>
  <si>
    <t>ter_51111111111111111111111111111</t>
  </si>
  <si>
    <t>106</t>
  </si>
  <si>
    <t>городской округ Большой Камень</t>
  </si>
  <si>
    <t>05706000</t>
  </si>
  <si>
    <t>31</t>
  </si>
  <si>
    <t>ter_5111111111111111111111111111111</t>
  </si>
  <si>
    <t>56</t>
  </si>
  <si>
    <t>Партизанский муниципальный округ</t>
  </si>
  <si>
    <t>05530000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</si>
  <si>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</si>
  <si>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</si>
  <si>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</si>
  <si>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</si>
  <si>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</si>
  <si>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</si>
  <si>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</si>
  <si>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</si>
  <si>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</si>
  <si>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</si>
  <si>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</si>
  <si>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4190064;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</si>
  <si>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</si>
  <si>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</si>
  <si>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</si>
  <si>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</si>
  <si>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</si>
  <si>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</si>
  <si>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</si>
  <si>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</si>
  <si>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</si>
  <si>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</si>
  <si>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</si>
  <si>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</si>
  <si>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</si>
  <si>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</si>
  <si>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</si>
  <si>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</si>
  <si>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</si>
  <si>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</si>
  <si>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</si>
  <si>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</si>
  <si>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</si>
  <si>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</si>
  <si>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</si>
  <si>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</si>
  <si>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</si>
  <si>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</si>
  <si>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</si>
  <si>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</si>
  <si>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</si>
  <si>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</si>
  <si>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</si>
  <si>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</si>
  <si>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</si>
  <si>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</si>
  <si>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</si>
  <si>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</si>
  <si>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</si>
  <si>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</si>
  <si>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</si>
  <si>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</si>
  <si>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</si>
  <si>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</si>
  <si>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</si>
  <si>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</si>
  <si>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</si>
  <si>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</si>
  <si>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</si>
  <si>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</si>
  <si>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</si>
  <si>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</si>
  <si>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</si>
  <si>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</si>
  <si>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</si>
  <si>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</si>
  <si>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</si>
  <si>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</si>
  <si>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</si>
  <si>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</si>
  <si>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</si>
  <si>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</si>
  <si>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</si>
  <si>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</si>
  <si>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</si>
  <si>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</si>
  <si>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</si>
  <si>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</si>
  <si>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</si>
  <si>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</si>
  <si>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</si>
  <si>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</si>
  <si>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</si>
  <si>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</si>
  <si>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</si>
  <si>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</si>
  <si>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</si>
  <si>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</si>
  <si>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</si>
  <si>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</si>
  <si>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</si>
  <si>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</si>
  <si>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</si>
  <si>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</si>
  <si>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</si>
  <si>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</si>
  <si>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</si>
  <si>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</si>
  <si>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</si>
  <si>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</si>
  <si>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</si>
  <si>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</si>
  <si>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</si>
  <si>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</si>
  <si>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</si>
  <si>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</si>
  <si>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</si>
  <si>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</si>
  <si>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</si>
  <si>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</si>
  <si>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</si>
  <si>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</si>
  <si>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</si>
  <si>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</si>
  <si>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</si>
  <si>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</si>
  <si>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</si>
  <si>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</si>
  <si>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</si>
  <si>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</si>
  <si>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</si>
  <si>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</si>
  <si>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</si>
  <si>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</si>
  <si>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</si>
  <si>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</si>
  <si>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</si>
  <si>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</si>
  <si>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</si>
  <si>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</si>
  <si>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</si>
  <si>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</si>
  <si>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</si>
  <si>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</si>
  <si>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</si>
  <si>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</si>
  <si>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</si>
  <si>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</si>
  <si>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</si>
  <si>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</si>
  <si>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</si>
  <si>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</si>
  <si>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</si>
  <si>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</si>
  <si>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</si>
  <si>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</si>
  <si>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</si>
  <si>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</si>
  <si>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</si>
  <si>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</si>
  <si>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</si>
  <si>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</si>
  <si>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</si>
  <si>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</si>
  <si>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</si>
  <si>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</si>
  <si>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</si>
  <si>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</si>
  <si>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</si>
  <si>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</si>
  <si>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</si>
  <si>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</si>
  <si>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</si>
  <si>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</si>
  <si>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</si>
  <si>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</si>
  <si>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</si>
  <si>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</si>
  <si>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</si>
  <si>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</si>
  <si>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</si>
  <si>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</si>
  <si>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</si>
  <si>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</si>
  <si>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</si>
  <si>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</si>
  <si>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</si>
  <si>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</si>
  <si>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</si>
  <si>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</si>
  <si>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</si>
  <si>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</si>
  <si>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</si>
  <si>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</si>
  <si>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</si>
  <si>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</si>
  <si>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</si>
  <si>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</si>
  <si>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</si>
  <si>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</si>
  <si>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</si>
  <si>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</si>
  <si>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</si>
  <si>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</si>
  <si>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</si>
  <si>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</si>
  <si>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</si>
  <si>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</si>
  <si>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</si>
  <si>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</si>
  <si>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</si>
  <si>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</si>
  <si>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</si>
  <si>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</si>
  <si>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</si>
  <si>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</si>
  <si>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</si>
  <si>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</si>
  <si>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</si>
  <si>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</si>
  <si>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</si>
  <si>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</si>
  <si>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</si>
  <si>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</si>
  <si>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</si>
  <si>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</si>
  <si>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</si>
  <si>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</si>
  <si>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</si>
  <si>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</si>
  <si>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</si>
  <si>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</si>
  <si>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</si>
  <si>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</si>
  <si>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</si>
  <si>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</si>
  <si>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</si>
  <si>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</si>
  <si>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</si>
  <si>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</si>
  <si>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</si>
  <si>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</si>
  <si>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</si>
  <si>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</si>
  <si>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</si>
  <si>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</si>
  <si>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</si>
  <si>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</si>
  <si>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</si>
  <si>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</si>
  <si>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</si>
  <si>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</si>
  <si>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</si>
  <si>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</si>
  <si>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</si>
  <si>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</si>
  <si>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</si>
  <si>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</si>
  <si>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</si>
  <si>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</si>
  <si>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</si>
  <si>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</si>
  <si>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</si>
  <si>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</si>
  <si>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</si>
  <si>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</si>
  <si>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</si>
  <si>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</si>
  <si>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</si>
  <si>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</si>
  <si>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</si>
  <si>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</si>
  <si>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</si>
  <si>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</si>
  <si>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</si>
  <si>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</si>
  <si>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</si>
  <si>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</si>
  <si>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</si>
  <si>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</si>
  <si>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</si>
  <si>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</si>
  <si>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</si>
  <si>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</si>
  <si>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</si>
  <si>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</si>
  <si>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</si>
  <si>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</si>
  <si>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</si>
  <si>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</si>
  <si>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</si>
  <si>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</si>
  <si>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</si>
  <si>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</si>
  <si>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</si>
  <si>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</si>
  <si>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</si>
  <si>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</si>
  <si>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</si>
  <si>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</si>
  <si>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</si>
  <si>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</si>
  <si>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</si>
  <si>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</si>
  <si>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</si>
  <si>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</si>
  <si>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</si>
  <si>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</si>
  <si>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</si>
  <si>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</si>
  <si>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</si>
  <si>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</si>
  <si>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</si>
  <si>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</si>
  <si>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</si>
  <si>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</si>
  <si>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</si>
  <si>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</si>
  <si>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</si>
  <si>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</si>
  <si>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</si>
  <si>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</si>
  <si>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</si>
  <si>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</si>
  <si>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</si>
  <si>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</si>
  <si>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</si>
  <si>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</si>
  <si>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</si>
  <si>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</si>
  <si>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</si>
  <si>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</si>
  <si>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</si>
  <si>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</si>
  <si>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</si>
  <si>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</si>
  <si>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</si>
  <si>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</si>
  <si>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</si>
  <si>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</si>
  <si>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</si>
  <si>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</si>
  <si>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</si>
  <si>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</si>
  <si>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</si>
  <si>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</si>
  <si>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</si>
  <si>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</si>
  <si>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</si>
  <si>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</si>
  <si>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</si>
  <si>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</si>
  <si>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</si>
  <si>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</si>
  <si>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</si>
  <si>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</si>
  <si>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</si>
  <si>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</si>
  <si>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</si>
  <si>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</si>
  <si>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</si>
  <si>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</si>
  <si>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</si>
  <si>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</si>
  <si>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</si>
  <si>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</si>
  <si>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</si>
  <si>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</si>
  <si>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</si>
  <si>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</si>
  <si>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</si>
  <si>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</si>
  <si>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</si>
  <si>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</si>
  <si>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</si>
  <si>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</si>
  <si>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</si>
  <si>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</si>
  <si>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</si>
  <si>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</si>
  <si>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</si>
  <si>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</si>
  <si>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</si>
  <si>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</si>
  <si>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</si>
  <si>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</si>
  <si>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</si>
  <si>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</si>
  <si>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</si>
  <si>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</si>
  <si>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</si>
  <si>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</si>
  <si>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</si>
  <si>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</si>
  <si>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</si>
  <si>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</si>
  <si>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</si>
  <si>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</si>
  <si>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</si>
  <si>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</si>
  <si>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</si>
  <si>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</si>
  <si>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</si>
  <si>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</si>
  <si>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</si>
  <si>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</si>
  <si>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</si>
  <si>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</si>
  <si>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</si>
  <si>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</si>
  <si>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</si>
  <si>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</si>
  <si>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</si>
  <si>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</si>
  <si>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</si>
  <si>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</si>
  <si>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</si>
  <si>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</si>
  <si>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</si>
  <si>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</si>
  <si>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</si>
  <si>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</si>
  <si>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</si>
  <si>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</si>
  <si>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</si>
  <si>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</si>
  <si>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</si>
  <si>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</si>
  <si>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</si>
  <si>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</si>
  <si>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</si>
  <si>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</si>
  <si>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</si>
  <si>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</si>
  <si>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</si>
  <si>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</si>
  <si>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</si>
  <si>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</si>
  <si>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</si>
  <si>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</si>
  <si>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</si>
  <si>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</si>
  <si>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</si>
  <si>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</si>
  <si>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</si>
  <si>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</si>
  <si>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</si>
  <si>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</si>
  <si>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</si>
  <si>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</si>
  <si>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</si>
  <si>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</si>
  <si>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</si>
  <si>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</si>
  <si>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</si>
  <si>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</si>
  <si>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</si>
  <si>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</si>
  <si>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</si>
  <si>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</si>
  <si>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</si>
  <si>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</si>
  <si>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</si>
  <si>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</si>
  <si>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</si>
  <si>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</si>
  <si>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</si>
  <si>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</si>
  <si>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</si>
  <si>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</si>
  <si>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</si>
  <si>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</si>
  <si>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</si>
  <si>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</si>
  <si>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</si>
  <si>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</si>
  <si>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</si>
  <si>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</si>
  <si>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</si>
  <si>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</si>
  <si>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</si>
  <si>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</si>
  <si>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</si>
  <si>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</si>
  <si>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</si>
  <si>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</si>
  <si>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</si>
  <si>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</si>
  <si>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</si>
  <si>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</si>
  <si>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</si>
  <si>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</si>
  <si>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</si>
  <si>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</si>
  <si>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</si>
  <si>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</si>
  <si>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</si>
  <si>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</si>
  <si>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</si>
  <si>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</si>
  <si>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</si>
  <si>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</si>
  <si>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</si>
  <si>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</si>
  <si>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</si>
  <si>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</si>
  <si>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</si>
  <si>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</si>
  <si>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</si>
  <si>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</si>
  <si>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</si>
  <si>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</si>
  <si>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</si>
  <si>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</si>
  <si>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</si>
  <si>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</si>
  <si>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</si>
  <si>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</si>
  <si>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</si>
  <si>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</si>
  <si>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</si>
  <si>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</si>
  <si>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</si>
  <si>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</si>
  <si>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</si>
  <si>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</si>
  <si>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</si>
  <si>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</si>
  <si>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</si>
  <si>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</si>
  <si>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</si>
  <si>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</si>
  <si>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</si>
  <si>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</si>
  <si>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</si>
  <si>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</si>
  <si>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</si>
  <si>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</si>
  <si>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</si>
  <si>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</si>
  <si>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</si>
  <si>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</si>
  <si>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</si>
  <si>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</si>
  <si>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</si>
  <si>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</si>
  <si>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</si>
  <si>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</si>
  <si>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</si>
  <si>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</si>
  <si>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</si>
  <si>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</si>
  <si>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</si>
  <si>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</si>
  <si>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</si>
  <si>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</si>
  <si>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</si>
  <si>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</si>
  <si>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</si>
  <si>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</si>
  <si>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</si>
  <si>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</si>
  <si>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</si>
  <si>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</si>
  <si>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</si>
  <si>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</si>
  <si>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</si>
  <si>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</si>
  <si>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</si>
  <si>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</si>
  <si>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</si>
  <si>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</si>
  <si>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</si>
  <si>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</si>
  <si>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</si>
  <si>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</si>
  <si>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</si>
  <si>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</si>
  <si>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</si>
  <si>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</si>
  <si>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</si>
  <si>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</si>
  <si>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</si>
  <si>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</si>
  <si>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</si>
  <si>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</si>
  <si>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</si>
  <si>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</si>
  <si>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</si>
  <si>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</si>
  <si>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</si>
  <si>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</si>
  <si>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</si>
  <si>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</si>
  <si>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</si>
  <si>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</si>
  <si>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</si>
  <si>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</si>
  <si>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</si>
  <si>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</si>
  <si>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</si>
  <si>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</si>
  <si>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</si>
  <si>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</si>
  <si>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</si>
  <si>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</si>
  <si>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</si>
  <si>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</si>
  <si>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</si>
  <si>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</si>
  <si>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</si>
  <si>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</si>
  <si>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</si>
  <si>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</si>
  <si>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</si>
  <si>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</si>
  <si>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</si>
  <si>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</si>
  <si>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</si>
  <si>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</si>
  <si>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</si>
  <si>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</si>
  <si>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</si>
  <si>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</si>
  <si>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</si>
  <si>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</si>
  <si>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</si>
  <si>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</si>
  <si>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</si>
  <si>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</si>
  <si>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</si>
  <si>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</si>
  <si>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</si>
  <si>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</si>
  <si>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</si>
  <si>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</si>
  <si>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</si>
  <si>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</si>
  <si>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</si>
  <si>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</si>
  <si>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</si>
  <si>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</si>
  <si>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</si>
  <si>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</si>
  <si>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</si>
  <si>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</si>
  <si>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</si>
  <si>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</si>
  <si>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</si>
  <si>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</si>
  <si>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</si>
  <si>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</si>
  <si>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</si>
  <si>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</si>
  <si>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</si>
  <si>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</si>
  <si>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</si>
  <si>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</si>
  <si>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</si>
  <si>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</si>
  <si>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</si>
  <si>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</si>
  <si>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</si>
  <si>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</si>
  <si>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</si>
  <si>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</si>
  <si>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</si>
  <si>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</si>
  <si>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</si>
  <si>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</si>
  <si>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</si>
  <si>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</si>
  <si>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</si>
  <si>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</si>
  <si>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</si>
  <si>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</si>
  <si>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</si>
  <si>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</si>
  <si>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</si>
  <si>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</si>
  <si>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</si>
  <si>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</si>
  <si>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</si>
  <si>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</si>
  <si>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</si>
  <si>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</si>
  <si>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</si>
  <si>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</si>
  <si>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</si>
  <si>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</si>
  <si>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</si>
  <si>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</si>
  <si>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</si>
  <si>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</si>
  <si>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</si>
  <si>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</si>
  <si>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</si>
  <si>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</si>
  <si>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</si>
  <si>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</si>
  <si>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</si>
  <si>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</si>
  <si>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</si>
  <si>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</si>
  <si>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</si>
  <si>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</si>
  <si>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</si>
  <si>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</si>
  <si>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</si>
  <si>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</si>
  <si>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</si>
  <si>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</si>
  <si>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</si>
  <si>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</si>
  <si>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</si>
  <si>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</si>
  <si>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</si>
  <si>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</si>
  <si>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</si>
  <si>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</si>
  <si>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</si>
  <si>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</si>
  <si>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</si>
  <si>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</si>
  <si>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</si>
  <si>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</si>
  <si>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</si>
  <si>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</si>
  <si>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</si>
  <si>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</si>
  <si>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</si>
  <si>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</si>
  <si>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</si>
  <si>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</si>
  <si>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</si>
  <si>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</si>
  <si>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</si>
  <si>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</si>
  <si>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</si>
  <si>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</si>
  <si>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</si>
  <si>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</si>
  <si>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</si>
  <si>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</si>
  <si>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</si>
  <si>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</si>
  <si>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</si>
  <si>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</si>
  <si>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</si>
  <si>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</si>
  <si>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</si>
  <si>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</si>
  <si>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</si>
  <si>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</si>
  <si>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</si>
  <si>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</si>
  <si>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</si>
  <si>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</si>
  <si>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</si>
  <si>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</si>
  <si>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</si>
  <si>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</si>
  <si>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</si>
  <si>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</si>
  <si>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</si>
  <si>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</si>
  <si>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</si>
  <si>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</si>
  <si>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</si>
  <si>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</si>
  <si>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</si>
  <si>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</si>
  <si>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</si>
  <si>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</si>
  <si>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</si>
  <si>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</si>
  <si>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</si>
  <si>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</si>
  <si>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</si>
  <si>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</si>
  <si>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</si>
  <si>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</si>
  <si>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</si>
  <si>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</si>
  <si>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</si>
  <si>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</si>
  <si>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</si>
  <si>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</si>
  <si>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</si>
  <si>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</si>
  <si>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</si>
  <si>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</si>
  <si>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</si>
  <si>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</si>
  <si>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</si>
  <si>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</si>
  <si>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</si>
  <si>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</si>
  <si>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</si>
  <si>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</si>
  <si>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</si>
  <si>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</si>
  <si>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</si>
  <si>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</si>
  <si>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</si>
  <si>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</si>
  <si>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</si>
  <si>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</si>
  <si>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</si>
  <si>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</si>
  <si>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</si>
  <si>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</si>
  <si>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</si>
  <si>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</si>
  <si>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</si>
  <si>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</si>
  <si>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</si>
  <si>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</si>
  <si>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</si>
  <si>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</si>
  <si>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</si>
  <si>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</si>
  <si>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</si>
  <si>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</si>
  <si>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</si>
  <si>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</si>
  <si>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</si>
  <si>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</si>
  <si>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</si>
  <si>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</si>
  <si>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</si>
  <si>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</si>
  <si>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</si>
  <si>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</si>
  <si>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</si>
  <si>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</si>
  <si>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</si>
  <si>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</si>
  <si>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</si>
  <si>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</si>
  <si>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</si>
  <si>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</si>
  <si>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</si>
  <si>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</si>
  <si>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</si>
  <si>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</si>
  <si>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</si>
  <si>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</si>
  <si>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</si>
  <si>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</si>
  <si>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</si>
  <si>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</si>
  <si>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</si>
  <si>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</si>
  <si>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</si>
  <si>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</si>
  <si>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</si>
  <si>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</si>
  <si>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</si>
  <si>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</si>
  <si>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</si>
  <si>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</si>
  <si>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</si>
  <si>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</si>
  <si>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</si>
  <si>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</si>
  <si>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</si>
  <si>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</si>
  <si>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</si>
  <si>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</si>
  <si>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</si>
  <si>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</si>
  <si>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</si>
  <si>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</si>
  <si>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</si>
  <si>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</si>
  <si>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</si>
  <si>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</si>
  <si>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</si>
  <si>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</si>
  <si>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</si>
  <si>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</si>
  <si>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</si>
  <si>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</si>
  <si>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</si>
  <si>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</si>
  <si>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</si>
  <si>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</si>
  <si>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</si>
  <si>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</si>
  <si>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</si>
  <si>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</si>
  <si>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</si>
  <si>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</si>
  <si>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</si>
  <si>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</si>
  <si>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</si>
  <si>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</si>
  <si>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</si>
  <si>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</si>
  <si>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</si>
  <si>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</si>
  <si>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</si>
  <si>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</si>
  <si>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</si>
  <si>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</si>
  <si>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</si>
  <si>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</si>
  <si>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</si>
  <si>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</si>
  <si>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</si>
  <si>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</si>
  <si>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</si>
  <si>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</si>
  <si>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</si>
  <si>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</si>
  <si>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</si>
  <si>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</si>
  <si>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</si>
  <si>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</si>
  <si>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</si>
  <si>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</si>
  <si>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</si>
  <si>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</si>
  <si>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</si>
  <si>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</si>
  <si>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</si>
  <si>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</si>
  <si>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</si>
  <si>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</si>
  <si>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</si>
  <si>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</si>
  <si>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</si>
  <si>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</si>
  <si>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</si>
  <si>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</si>
  <si>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</si>
  <si>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</si>
  <si>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</si>
  <si>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</si>
  <si>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</si>
  <si>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</si>
  <si>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</si>
  <si>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</si>
  <si>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</si>
  <si>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</si>
  <si>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</si>
  <si>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</si>
  <si>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</si>
  <si>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</si>
  <si>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</si>
  <si>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</si>
  <si>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</si>
  <si>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</si>
  <si>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</si>
  <si>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</si>
  <si>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</si>
  <si>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</si>
  <si>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</si>
  <si>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</si>
  <si>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</si>
  <si>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</si>
  <si>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</si>
  <si>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</si>
  <si>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</si>
  <si>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</si>
  <si>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</si>
  <si>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</si>
  <si>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</si>
  <si>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</si>
  <si>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</si>
  <si>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</si>
  <si>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</si>
  <si>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</si>
  <si>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</si>
  <si>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</si>
  <si>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</si>
  <si>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</si>
  <si>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</si>
  <si>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</si>
  <si>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</si>
  <si>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</si>
  <si>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</si>
  <si>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</si>
  <si>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</si>
  <si>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</si>
  <si>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</si>
  <si>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</si>
  <si>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</si>
  <si>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</si>
  <si>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</si>
  <si>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</si>
  <si>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</si>
  <si>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</si>
  <si>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</si>
  <si>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</si>
  <si>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</si>
  <si>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</si>
  <si>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</si>
  <si>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</si>
  <si>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</si>
  <si>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</si>
  <si>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</si>
  <si>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</si>
  <si>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</si>
  <si>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</si>
  <si>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</si>
  <si>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</si>
  <si>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</si>
  <si>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</si>
  <si>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</si>
  <si>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</si>
  <si>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</si>
  <si>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 с. Анучино, ул. Банивура, 7</t>
  </si>
  <si>
    <t>Котельная №2, с. Анучино, ул. 50 лет ВЛКСМ, 26а</t>
  </si>
  <si>
    <t>Котельная №3, с. Новогордеевка, ул. Мира, 4</t>
  </si>
  <si>
    <t>Котельная №4, с. Староварваровка, ул. Мира, 6</t>
  </si>
  <si>
    <t>Котельная №5, с. Анучино, ул. Горького, 37</t>
  </si>
  <si>
    <t>5.6</t>
  </si>
  <si>
    <t>Котельная №7, с. Анучино, ул. Лазо, 18/11</t>
  </si>
  <si>
    <t>5.7</t>
  </si>
  <si>
    <t>Котельная №8, с. Тихоречное, ул. Молодежная, 23</t>
  </si>
  <si>
    <t>5.8</t>
  </si>
  <si>
    <t>Котельная №10, с. Чернышевка, ул. Лермонтова, 1а</t>
  </si>
  <si>
    <t>5.9</t>
  </si>
  <si>
    <t>Котельная №11, с. Чернышевка, ул. Лазо, 20</t>
  </si>
  <si>
    <t>5.10</t>
  </si>
  <si>
    <t>Котельная №12, с. Пухово, ул. Пригородная, 17а</t>
  </si>
  <si>
    <t>5.11</t>
  </si>
  <si>
    <t>Котельная по ул. Смирнова, 5</t>
  </si>
  <si>
    <t>5.12</t>
  </si>
  <si>
    <t>Котельная по ул. Щербакова, 45</t>
  </si>
  <si>
    <t>5.13</t>
  </si>
  <si>
    <t>Котельная по ул. Таёжная, 35</t>
  </si>
  <si>
    <t>5.14</t>
  </si>
  <si>
    <t>Котельная кв. Интернат по ул. Балабина, 22</t>
  </si>
  <si>
    <t>5.15</t>
  </si>
  <si>
    <t>Блочно-модульная котельная тип КМТ-3000  2ПрА по ул. Клиновая,1б</t>
  </si>
  <si>
    <t>5.16</t>
  </si>
  <si>
    <t>Блочно-модульная котельная тип КМТ-400 2ПрА по ул. Котовского, 1/1</t>
  </si>
  <si>
    <t>5.17</t>
  </si>
  <si>
    <t>Котельная Кирзавода по ул. Кирзаводская, 15</t>
  </si>
  <si>
    <t>5.18</t>
  </si>
  <si>
    <t>Блочно-модульная котельная тип КМТ-160 2ПрА по ул. Советская, 81/1</t>
  </si>
  <si>
    <t>5.19</t>
  </si>
  <si>
    <t>Блочно- модульная котельная тип БМК-600 (2*300) Тубдиспансера по ул. Лесная, 1/1</t>
  </si>
  <si>
    <t>5.20</t>
  </si>
  <si>
    <t>Котельная №1, с.Яковлевка, ул. Ленинская, д.24А</t>
  </si>
  <si>
    <t>5.21</t>
  </si>
  <si>
    <t>Кательная №2, с.Яковлевка, ул. 50 лет ВЛКСМ, 48а</t>
  </si>
  <si>
    <t>5.22</t>
  </si>
  <si>
    <t>Котельная №3, с.Яковлевка, ул. Фадеева, 9а</t>
  </si>
  <si>
    <t>5.23</t>
  </si>
  <si>
    <t xml:space="preserve"> Котельная №4, с.Яковлевка, ул.Центральная, 23а</t>
  </si>
  <si>
    <t>5.24</t>
  </si>
  <si>
    <t xml:space="preserve"> Котельная №5, жд.ст. Варфоломеевка ,ул. Почтовая,50</t>
  </si>
  <si>
    <t>5.25</t>
  </si>
  <si>
    <t xml:space="preserve"> Котельная №6, п.Минеральный, ул. Вокзальная, 8</t>
  </si>
  <si>
    <t>5.26</t>
  </si>
  <si>
    <t>Котельная №8, с.Варфоломеевка, пер. Набережный, 21</t>
  </si>
  <si>
    <t>5.27</t>
  </si>
  <si>
    <t>Котельная АМК, с.Покровка, ул. Центральная,36</t>
  </si>
  <si>
    <t>5.28</t>
  </si>
  <si>
    <t>Котельная АМК, с.Новосысоевка, ул. Центральная,37</t>
  </si>
  <si>
    <t>5.29</t>
  </si>
  <si>
    <t xml:space="preserve"> №4 г.Артем, р-н ул.Берзарина, 11</t>
  </si>
  <si>
    <t>5.30</t>
  </si>
  <si>
    <t xml:space="preserve"> Амурская г.Артем р-н ул.Полевая,19</t>
  </si>
  <si>
    <t>5.31</t>
  </si>
  <si>
    <t xml:space="preserve"> №4/1 г.Артем ул.Ангарская,9</t>
  </si>
  <si>
    <t>5.32</t>
  </si>
  <si>
    <t>Сш.№35 г.Артем, р-н ул.Ремзаводская,5</t>
  </si>
  <si>
    <t>5.33</t>
  </si>
  <si>
    <t>АМК Подгородненка г.Артем р-н ул.Есенина,33</t>
  </si>
  <si>
    <t>5.34</t>
  </si>
  <si>
    <t>Силинский п.Олений р-н ул.Зоологическая, 12</t>
  </si>
  <si>
    <t>5.35</t>
  </si>
  <si>
    <t>АМК Сш. №22 г.Артем пер.Русский,1</t>
  </si>
  <si>
    <t>5.36</t>
  </si>
  <si>
    <t xml:space="preserve">АМК Молодежная г.Артем, </t>
  </si>
  <si>
    <t>5.37</t>
  </si>
  <si>
    <t>Угловое г.Артем ул.Сахалинская,9</t>
  </si>
  <si>
    <t>5.38</t>
  </si>
  <si>
    <t xml:space="preserve">Авиационная г.Артем, </t>
  </si>
  <si>
    <t>5.39</t>
  </si>
  <si>
    <t>МАЭ г.Артем, ул.Портовая, 41</t>
  </si>
  <si>
    <t>5.40</t>
  </si>
  <si>
    <t xml:space="preserve">АМК Баумана г.Артем, </t>
  </si>
  <si>
    <t>5.41</t>
  </si>
  <si>
    <t xml:space="preserve">АМК ПМК-57 г.Артем </t>
  </si>
  <si>
    <t>5.42</t>
  </si>
  <si>
    <t>АМК Металлобаза г.Артем,</t>
  </si>
  <si>
    <t>5.43</t>
  </si>
  <si>
    <t>АМК сш.№6 г.Артем, р-н ул.Серова, 16</t>
  </si>
  <si>
    <t>5.44</t>
  </si>
  <si>
    <t>АМК Уткинская г.Артем,</t>
  </si>
  <si>
    <t>5.45</t>
  </si>
  <si>
    <t>АМК Общежитие г.Артем,</t>
  </si>
  <si>
    <t>5.46</t>
  </si>
  <si>
    <t xml:space="preserve">АМК Сахалинская г.Артем </t>
  </si>
  <si>
    <t>5.47</t>
  </si>
  <si>
    <t>АМК сш.№20 г.Артем ул.Гагарина,135</t>
  </si>
  <si>
    <t>5.48</t>
  </si>
  <si>
    <t>№1, с.В-Надежд., ул.Анисимова</t>
  </si>
  <si>
    <t>5.49</t>
  </si>
  <si>
    <t>№2, с.В-Надежд., ул.Пушкина,28</t>
  </si>
  <si>
    <t>5.50</t>
  </si>
  <si>
    <t>№3, п.Раздольное, ул.Чапаева,46</t>
  </si>
  <si>
    <t>5.51</t>
  </si>
  <si>
    <t>№4, п.Раздольное, ул.Буденного</t>
  </si>
  <si>
    <t>5.52</t>
  </si>
  <si>
    <t>АМК №5,  с.Кипарисово, ул.Лесная,2б</t>
  </si>
  <si>
    <t>5.53</t>
  </si>
  <si>
    <t>АМК №6, с.В-Надежд, ул. Строителей, 5</t>
  </si>
  <si>
    <t>5.54</t>
  </si>
  <si>
    <t>АМК №7, с.В-Надежд., ул.Геологов</t>
  </si>
  <si>
    <t>5.55</t>
  </si>
  <si>
    <t>АМК №8, с.В-Надежд., ул. Трактовая, д.42</t>
  </si>
  <si>
    <t>5.56</t>
  </si>
  <si>
    <t>АМК №9, п.Раздольное, ул.Буденного, 3б.</t>
  </si>
  <si>
    <t>5.57</t>
  </si>
  <si>
    <t>№10, п.Тавричанка, ул.Лесная, 12</t>
  </si>
  <si>
    <t>5.58</t>
  </si>
  <si>
    <t>АМК №11, п.Тавричанка, ул.Индустриальная.</t>
  </si>
  <si>
    <t>5.59</t>
  </si>
  <si>
    <t>АМК №12, п.Тавричанка</t>
  </si>
  <si>
    <t>5.60</t>
  </si>
  <si>
    <t>№13, п.Девятый Вал, ул.Зеленая,1</t>
  </si>
  <si>
    <t>5.61</t>
  </si>
  <si>
    <t>АМК№17, с.Прохладное</t>
  </si>
  <si>
    <t>5.62</t>
  </si>
  <si>
    <t>АМК №18 с.Прохладное</t>
  </si>
  <si>
    <t>5.63</t>
  </si>
  <si>
    <t xml:space="preserve"> №20, п. Рыбачий </t>
  </si>
  <si>
    <t>5.64</t>
  </si>
  <si>
    <t>АМК №21, п.Раздольное, ул.Гастелло</t>
  </si>
  <si>
    <t>5.65</t>
  </si>
  <si>
    <t>№22, п.Раздольное, ул.Котовского, 1б</t>
  </si>
  <si>
    <t>5.66</t>
  </si>
  <si>
    <t>№23, п.Раздольное, ул.Ленина.</t>
  </si>
  <si>
    <t>5.67</t>
  </si>
  <si>
    <t>№24, п. Тавричанка, ул.Осипенко.</t>
  </si>
  <si>
    <t>5.68</t>
  </si>
  <si>
    <t>№25, п. Тавричанка, ул. Геологов.</t>
  </si>
  <si>
    <t>5.69</t>
  </si>
  <si>
    <t xml:space="preserve">АМК, №26, п. Оленевод, </t>
  </si>
  <si>
    <t>5.70</t>
  </si>
  <si>
    <t>АМК №27 п.Тавричанка</t>
  </si>
  <si>
    <t>5.71</t>
  </si>
  <si>
    <t>АМК №28, п.Морской, в р-не жд,1</t>
  </si>
  <si>
    <t>5.72</t>
  </si>
  <si>
    <t>АМК №29, п.Раздольное, ул.Лазо,57</t>
  </si>
  <si>
    <t>5.73</t>
  </si>
  <si>
    <t>АМК №30, с. Кипарисово</t>
  </si>
  <si>
    <t>5.74</t>
  </si>
  <si>
    <t>КШИ, п.Разд., пер.Интернатный 4</t>
  </si>
  <si>
    <t>5.75</t>
  </si>
  <si>
    <t>№931, п.Раздольное</t>
  </si>
  <si>
    <t>5.76</t>
  </si>
  <si>
    <t>АМК №62, п.Зима-Южная</t>
  </si>
  <si>
    <t>5.77</t>
  </si>
  <si>
    <t>№16, ст.Барановский</t>
  </si>
  <si>
    <t>5.78</t>
  </si>
  <si>
    <t>АМК СШ№3, п.Разд, р-не ул.Лазо,36а</t>
  </si>
  <si>
    <t>5.79</t>
  </si>
  <si>
    <t>АМК п.Таежный, р-н ул.Мира,4</t>
  </si>
  <si>
    <t>5.80</t>
  </si>
  <si>
    <t>Гарнизона п. Шкотово, ул. Кирова, 2а</t>
  </si>
  <si>
    <t>5.81</t>
  </si>
  <si>
    <t>Школы п. Шкотово, ул. Советская, 45б</t>
  </si>
  <si>
    <t>5.82</t>
  </si>
  <si>
    <t>АРЗ п. Шкотово, ул. Матюшкина, 2</t>
  </si>
  <si>
    <t>5.83</t>
  </si>
  <si>
    <t>№109 п. Шкотово, ул. Советская, 1В</t>
  </si>
  <si>
    <t>5.84</t>
  </si>
  <si>
    <t>с. Центральное, ул. Чапаева, 14</t>
  </si>
  <si>
    <t>5.85</t>
  </si>
  <si>
    <t>с. Новороссия, ул. Школьная, 204</t>
  </si>
  <si>
    <t>5.86</t>
  </si>
  <si>
    <t>с. Штыково, ул. Гидроузла, 1б</t>
  </si>
  <si>
    <t>5.87</t>
  </si>
  <si>
    <t>№12 с.Многоудобное, ул.Первомайская,3</t>
  </si>
  <si>
    <t>5.88</t>
  </si>
  <si>
    <t>АМК с. Многоудобное, ул. Зальпе, 3а</t>
  </si>
  <si>
    <t>5.89</t>
  </si>
  <si>
    <t>№113 с. Романовка, ул. Гвардейская, 6а</t>
  </si>
  <si>
    <t>5.90</t>
  </si>
  <si>
    <t>№59 с. Романовка, ул. Гвардейская, 203а</t>
  </si>
  <si>
    <t>5.91</t>
  </si>
  <si>
    <t>№181 с. Романовка, ул. Рудакова, 2а</t>
  </si>
  <si>
    <t>5.92</t>
  </si>
  <si>
    <t>№165 с. Новонежино, ул. Авиаторов, 33</t>
  </si>
  <si>
    <t>5.93</t>
  </si>
  <si>
    <t>"Молодежная" с. Новонежино</t>
  </si>
  <si>
    <t>5.94</t>
  </si>
  <si>
    <t>Модульная кот. с.Анисимовка</t>
  </si>
  <si>
    <t>5.95</t>
  </si>
  <si>
    <t>АМК с. Анисимовка</t>
  </si>
  <si>
    <t>5.96</t>
  </si>
  <si>
    <t>сш №27 п. Смоляниново</t>
  </si>
  <si>
    <t>5.97</t>
  </si>
  <si>
    <t>Гарнизона п.Смоляниново-1</t>
  </si>
  <si>
    <t>5.98</t>
  </si>
  <si>
    <t>Кот. п. Смоляниново (новая)</t>
  </si>
  <si>
    <t>5.99</t>
  </si>
  <si>
    <t>№4 с. Подъяпольское, ул. Центральная, 1А</t>
  </si>
  <si>
    <t>5.100</t>
  </si>
  <si>
    <t>№5 с. Мысовой ул. Луговая, 10а</t>
  </si>
  <si>
    <t>5.101</t>
  </si>
  <si>
    <t>№1 п.Нерпа ул.Нерпинская, 7</t>
  </si>
  <si>
    <t>5.102</t>
  </si>
  <si>
    <t>№1 п.Безверхово ул.Совхозная. 1в</t>
  </si>
  <si>
    <t>5.103</t>
  </si>
  <si>
    <t>№2 п.Безверхово ул.Советская, 3а</t>
  </si>
  <si>
    <t>5.104</t>
  </si>
  <si>
    <t>АМК п.Перевозное ул.Строительная, 3а</t>
  </si>
  <si>
    <t>5.105</t>
  </si>
  <si>
    <t>№1 п.Хасан ул.Мошляка, 18</t>
  </si>
  <si>
    <t>5.106</t>
  </si>
  <si>
    <t>Ц.котельная с.Барабаш ул.Гагарина,31а</t>
  </si>
  <si>
    <t>5.107</t>
  </si>
  <si>
    <t>АМК №479 с. Барабаш в/г</t>
  </si>
  <si>
    <t>5.108</t>
  </si>
  <si>
    <t>№569 с. Барабаш в/г</t>
  </si>
  <si>
    <t>5.109</t>
  </si>
  <si>
    <t>№ 1 п.Приморский ул.Молодёжная,22</t>
  </si>
  <si>
    <t>5.110</t>
  </si>
  <si>
    <t>№2 п.Приморский ул.Центральная,21</t>
  </si>
  <si>
    <t>5.111</t>
  </si>
  <si>
    <t xml:space="preserve">№1 п.Краскино ул.Школьная, 1а </t>
  </si>
  <si>
    <t>5.112</t>
  </si>
  <si>
    <t>№2 п.Посьет ул.Тупик Портовый,3</t>
  </si>
  <si>
    <t>5.113</t>
  </si>
  <si>
    <t xml:space="preserve">АМК п. Посьет </t>
  </si>
  <si>
    <t>5.114</t>
  </si>
  <si>
    <t>№1 п.Зарубино ул.Строительная, 15</t>
  </si>
  <si>
    <t>5.115</t>
  </si>
  <si>
    <t>№2 п.Зарубино ул.Нагорная, 2</t>
  </si>
  <si>
    <t>5.116</t>
  </si>
  <si>
    <t>АМК п.Гвоздево ул. Линейная,5</t>
  </si>
  <si>
    <t>5.117</t>
  </si>
  <si>
    <t>АМК п.Гвоздево ул. Линейная,22</t>
  </si>
  <si>
    <t>5.118</t>
  </si>
  <si>
    <t>АМК п.Краскино ул. Гвоздево,18а</t>
  </si>
  <si>
    <t>5.119</t>
  </si>
  <si>
    <t xml:space="preserve">№452 п. Краскино ул. Стадионная </t>
  </si>
  <si>
    <t>5.120</t>
  </si>
  <si>
    <t>АМК №238 с.Занадворовка ул.Гарнизон.</t>
  </si>
  <si>
    <t>5.121</t>
  </si>
  <si>
    <t>№ 1 Посьет, ул. Ленинская № 4а</t>
  </si>
  <si>
    <t>5.122</t>
  </si>
  <si>
    <t>с. Барабаш ул. Рыбозавод 11а</t>
  </si>
  <si>
    <t>5.123</t>
  </si>
  <si>
    <t>Котельная п. Андреево</t>
  </si>
  <si>
    <t>5.124</t>
  </si>
  <si>
    <t>Газовая котельная "Садовая"</t>
  </si>
  <si>
    <t>5.125</t>
  </si>
  <si>
    <t>АМК №1 г.Владивосток ул. Маковского, 53 а</t>
  </si>
  <si>
    <t>5.126</t>
  </si>
  <si>
    <t>Котельная №3* г. Владивосток, ул. Маковского, 41</t>
  </si>
  <si>
    <t>5.127</t>
  </si>
  <si>
    <t>АМК №4 г.Владивосток ул. Главная, 21</t>
  </si>
  <si>
    <t>5.128</t>
  </si>
  <si>
    <t>Котельная №5 г.Владивосток ул. Успенского, 58</t>
  </si>
  <si>
    <t>5.129</t>
  </si>
  <si>
    <t>АМК №6 г.Владивосток ул. Сахарный ключ, 1</t>
  </si>
  <si>
    <t>5.130</t>
  </si>
  <si>
    <t>Котельная №7 г. Владивосток, ул. Мусорского, 15</t>
  </si>
  <si>
    <t>5.131</t>
  </si>
  <si>
    <t>Котельная №9 г.Владивосток ул. Лермонтова, 8</t>
  </si>
  <si>
    <t>5.132</t>
  </si>
  <si>
    <t>Котельная №10 (ТР) г.Владивосток ул. Шишкина, 78</t>
  </si>
  <si>
    <t>5.133</t>
  </si>
  <si>
    <t>АМК №11 г.Владивосток п. Трудовое ул. Грибоедова, 47</t>
  </si>
  <si>
    <t>5.134</t>
  </si>
  <si>
    <t>Котельная №14 г.Владивосток ул. Грязелечебницы, 20</t>
  </si>
  <si>
    <t>5.135</t>
  </si>
  <si>
    <t>Котельная №15 г.Владивосток ул. 2-я Линейная, 21</t>
  </si>
  <si>
    <t>5.136</t>
  </si>
  <si>
    <t>Котельная №16 (ТР) г.Владивосток ул. Шишкина, 70</t>
  </si>
  <si>
    <t>5.137</t>
  </si>
  <si>
    <t>Котельная №17 г.Владивосток ул. Щитовая, Горностай, 15 (в/г 115)</t>
  </si>
  <si>
    <t>5.138</t>
  </si>
  <si>
    <t>Котельная №19 г.Владивосток ул. Есенина, 75</t>
  </si>
  <si>
    <t>5.139</t>
  </si>
  <si>
    <t>Котельная №21 (ТР) г.Владивосток ул. Шишкина, 62</t>
  </si>
  <si>
    <t>5.140</t>
  </si>
  <si>
    <t>Котельная №22 г.Владивосток ул. Маковского, 94</t>
  </si>
  <si>
    <t>5.141</t>
  </si>
  <si>
    <t>АМК №23 г.Владивосток ул. Маковского, 130</t>
  </si>
  <si>
    <t>5.142</t>
  </si>
  <si>
    <t>АМК №24 г.Владивосток ул. Щитовая, 27</t>
  </si>
  <si>
    <t>5.143</t>
  </si>
  <si>
    <t>Котельная №25 г.Владивосток ул. Калинина 115</t>
  </si>
  <si>
    <t>5.144</t>
  </si>
  <si>
    <t>Котельная №27 г.Владивосток ул. Шкипера Гека, 3/14</t>
  </si>
  <si>
    <t>5.145</t>
  </si>
  <si>
    <t>АМК №29 о. Попова в районе ул. Советская, 20</t>
  </si>
  <si>
    <t>5.146</t>
  </si>
  <si>
    <t>Котельная №29-1 г. Владивосток, о. Попова в районе ул. Бассейная, 2</t>
  </si>
  <si>
    <t>5.147</t>
  </si>
  <si>
    <t>Котельная №30 (ТР)г.Владивосток ул. Фадеева, 49</t>
  </si>
  <si>
    <t>5.148</t>
  </si>
  <si>
    <t>АМК №31 г.Владивосток ул. Коммунаров, 41 б</t>
  </si>
  <si>
    <t>5.149</t>
  </si>
  <si>
    <t>Котельная №34 г. Владивосток, ул. Окатовая, 39</t>
  </si>
  <si>
    <t>5.150</t>
  </si>
  <si>
    <t>Котельная №35 г. Владивосток, ул. Фанзавод, д, 1</t>
  </si>
  <si>
    <t>5.151</t>
  </si>
  <si>
    <t>Котельная №35-1 г. Владивосток, ул. Успенского, 72</t>
  </si>
  <si>
    <t>5.152</t>
  </si>
  <si>
    <t>Котельная №36 г.Владивосток ул. Главная, 39</t>
  </si>
  <si>
    <t>5.153</t>
  </si>
  <si>
    <t>Котельная №37 г.Владивосток ул. Грязелечебницы, 11</t>
  </si>
  <si>
    <t>5.154</t>
  </si>
  <si>
    <t>Котельная №38 г.Владивосток ул. Грязелечебницы, 1</t>
  </si>
  <si>
    <t>5.155</t>
  </si>
  <si>
    <t>Котельная №39 г.Владивосток ул. Лермонтова, 57 а</t>
  </si>
  <si>
    <t>5.156</t>
  </si>
  <si>
    <t>Котельная №40 г.Владивосток ул. Вавилова ,4</t>
  </si>
  <si>
    <t>5.157</t>
  </si>
  <si>
    <t>Котельная №41 г.Владивосток ул. Крыгина, 19</t>
  </si>
  <si>
    <t>5.158</t>
  </si>
  <si>
    <t>АМК №42 г.Владивосток п. Трудовое  ул. Лермонтова, 33а</t>
  </si>
  <si>
    <t>5.159</t>
  </si>
  <si>
    <t>Котельная №43 о. Русский в р-не п. Подножье</t>
  </si>
  <si>
    <t>5.160</t>
  </si>
  <si>
    <t>АМК №44 о. Русский п. Бабкино, 18</t>
  </si>
  <si>
    <t>5.161</t>
  </si>
  <si>
    <t>Котельная №45 о. Русский п. Бабкино, 63</t>
  </si>
  <si>
    <t>5.162</t>
  </si>
  <si>
    <t>Котельная №46 в р-не о. Русский пос. Воевода</t>
  </si>
  <si>
    <t>5.163</t>
  </si>
  <si>
    <t>Котельная №47 о. Русский в р-не пос. Рында 73</t>
  </si>
  <si>
    <t>5.164</t>
  </si>
  <si>
    <t>Котельная №48 (ТР) о. Русский в р-не пос. Шигино</t>
  </si>
  <si>
    <t>5.165</t>
  </si>
  <si>
    <t>Котельная №49 о. Русский, в р-не ул. Экипажная, 95</t>
  </si>
  <si>
    <t>5.166</t>
  </si>
  <si>
    <t>Котельная №50 о. Русский в р-не ул. Экипажная, 107</t>
  </si>
  <si>
    <t>5.167</t>
  </si>
  <si>
    <t>Котельная №51 о. Русский в районе п. Парис, 51</t>
  </si>
  <si>
    <t>5.168</t>
  </si>
  <si>
    <t>Котельная №52 г. Владивосток, о. Русский в районе п. Мелководный, 43</t>
  </si>
  <si>
    <t>5.169</t>
  </si>
  <si>
    <t>АМК №53 о. Русский п. Мелководный, 31</t>
  </si>
  <si>
    <t>5.170</t>
  </si>
  <si>
    <t>Котельная №54 о. Русский, п. Канал, 29</t>
  </si>
  <si>
    <t>5.171</t>
  </si>
  <si>
    <t>Котельная №56 г. Владивосток, о. Русский в р-не пос. Поспелово</t>
  </si>
  <si>
    <t>5.172</t>
  </si>
  <si>
    <t>Котельная №58 г. Владивосток, ул. Угрюмова, 7</t>
  </si>
  <si>
    <t>5.173</t>
  </si>
  <si>
    <t>АМК  №59 г.Владивосток ул. Рыбацкая, 2а</t>
  </si>
  <si>
    <t>5.174</t>
  </si>
  <si>
    <t>Котельная №60 п. Береговое, в районе ул. Набережная</t>
  </si>
  <si>
    <t>5.175</t>
  </si>
  <si>
    <t>Котельная №61 г.Владивосток ул. 2-я Шоссейная ,1а</t>
  </si>
  <si>
    <t>5.176</t>
  </si>
  <si>
    <t>Котельная №62 (ТР) г.Владивосток ул. Лянчихинская, 1</t>
  </si>
  <si>
    <t>5.177</t>
  </si>
  <si>
    <t>Котельная №63 г.Владивосток ул. Калинина, 244</t>
  </si>
  <si>
    <t>5.178</t>
  </si>
  <si>
    <t>Котельная №64 г.Владивосток ул. 4-я Восточная, 93</t>
  </si>
  <si>
    <t>5.179</t>
  </si>
  <si>
    <t>Котельная №65 (ТР)г.Владивосток ул. Шестая, 6</t>
  </si>
  <si>
    <t>5.180</t>
  </si>
  <si>
    <t>АМК №70 о. Русский ул. Верхненабережная, 15</t>
  </si>
  <si>
    <t>5.181</t>
  </si>
  <si>
    <t>Котельная №71 о. Русский  ул. Верхненабережная 15</t>
  </si>
  <si>
    <t>5.182</t>
  </si>
  <si>
    <t>Котельная №72 о. Русский п. Шигино, 23</t>
  </si>
  <si>
    <t>5.183</t>
  </si>
  <si>
    <t>Котельная №73 (ТР) о. Русский п. Рында</t>
  </si>
  <si>
    <t>5.184</t>
  </si>
  <si>
    <t>Котельная №79 г.Владивосток ул. Александровича, 48</t>
  </si>
  <si>
    <t>5.185</t>
  </si>
  <si>
    <t>АМК №80 г.Владивосток ул. Шевченко, 86</t>
  </si>
  <si>
    <t>5.186</t>
  </si>
  <si>
    <t>Котельная №81 г. Владивосток, в районе ул. Щитовая, в/г 36</t>
  </si>
  <si>
    <t>5.187</t>
  </si>
  <si>
    <t>Котельная №83 г. Владивосток, ул. Мусоргского, 13 д</t>
  </si>
  <si>
    <t>5.188</t>
  </si>
  <si>
    <t xml:space="preserve">АМК №84 г. Владивосток ул. Свердлова,30 </t>
  </si>
  <si>
    <t>5.189</t>
  </si>
  <si>
    <t>АМК №85 г. Владивосток ул. Свердлова,30</t>
  </si>
  <si>
    <t>5.190</t>
  </si>
  <si>
    <t xml:space="preserve">Котельная №86 г. Владивосток, ул. Шевченко, 13 </t>
  </si>
  <si>
    <t>5.191</t>
  </si>
  <si>
    <t>Санаторная Школа Интернат г. Владивосток,  пр. Восточный, 34</t>
  </si>
  <si>
    <t>5.192</t>
  </si>
  <si>
    <t>АМК Парус Надежды г.Владивосток, ул.Маковского,123</t>
  </si>
  <si>
    <t>5.193</t>
  </si>
  <si>
    <t>Котельная  ДВО РАН* г. Владивосток,  пр. 100лет Владивостоку, 159</t>
  </si>
  <si>
    <t>5.194</t>
  </si>
  <si>
    <t xml:space="preserve">Центральная котельная г. Дальнегорск </t>
  </si>
  <si>
    <t>5.195</t>
  </si>
  <si>
    <t xml:space="preserve">Гореловская котельная г. Дальнегорск </t>
  </si>
  <si>
    <t>5.196</t>
  </si>
  <si>
    <t>Котельная №1 с. Краснореченский (Тайга) КМТ-1200 3ПрА</t>
  </si>
  <si>
    <t>5.197</t>
  </si>
  <si>
    <t>Котельная №2 с. Краснореченский (Тайга) КМТ-360 2ПрА</t>
  </si>
  <si>
    <t>5.198</t>
  </si>
  <si>
    <t>Котельная с. Краснореченский (уголь)</t>
  </si>
  <si>
    <t>5.199</t>
  </si>
  <si>
    <t>Котельная с. Рудная Пристань</t>
  </si>
  <si>
    <t>5.200</t>
  </si>
  <si>
    <t>Котельная п. Каменка (уголь)</t>
  </si>
  <si>
    <t>5.201</t>
  </si>
  <si>
    <t>Котельная с.Сержантово</t>
  </si>
  <si>
    <t>5.202</t>
  </si>
  <si>
    <t>ТЭК №4 г. Дальнегорска</t>
  </si>
  <si>
    <t>5.203</t>
  </si>
  <si>
    <t>Электрокотельная с. Краснореченский</t>
  </si>
  <si>
    <t>5.204</t>
  </si>
  <si>
    <t>Центральная котельная п. Кавалерово</t>
  </si>
  <si>
    <t>5.205</t>
  </si>
  <si>
    <t>Котельная п.Рудный</t>
  </si>
  <si>
    <t>5.206</t>
  </si>
  <si>
    <t>Котельная п.Фабричный</t>
  </si>
  <si>
    <t>5.207</t>
  </si>
  <si>
    <t>Котельная п.Хрустальный</t>
  </si>
  <si>
    <t>5.208</t>
  </si>
  <si>
    <t>Котельная №1 п.Кавалерово</t>
  </si>
  <si>
    <t>5.209</t>
  </si>
  <si>
    <t>Котельная №2 п.Горнореченский</t>
  </si>
  <si>
    <t>5.210</t>
  </si>
  <si>
    <t>Котельная с.Зеркальное КМТ-600 2ПрА</t>
  </si>
  <si>
    <t>5.211</t>
  </si>
  <si>
    <t>Котельная с.Устиновка КМТ-360 2ПрА</t>
  </si>
  <si>
    <t>5.212</t>
  </si>
  <si>
    <t>"Центральная котельная" п.Ольга</t>
  </si>
  <si>
    <t>5.213</t>
  </si>
  <si>
    <t>Котельная ЦРБ п.Ольга КМТ-600 2ПрА</t>
  </si>
  <si>
    <t>5.214</t>
  </si>
  <si>
    <t>АМК № 1 п.Тимофеевка, ул.Первомайская 8</t>
  </si>
  <si>
    <t>5.215</t>
  </si>
  <si>
    <t>АМК № 2 п.Тимофеевка, ул.Морская, 6</t>
  </si>
  <si>
    <t>5.216</t>
  </si>
  <si>
    <t xml:space="preserve">Котельная с.Ракушка </t>
  </si>
  <si>
    <t>5.217</t>
  </si>
  <si>
    <t>Котельная СШ с.Михайловка КМТ-280 2ПрА</t>
  </si>
  <si>
    <t>5.218</t>
  </si>
  <si>
    <t>Котельная  №1 с.Моряк-Рыболов КМТ-800 2ПрА</t>
  </si>
  <si>
    <t>5.219</t>
  </si>
  <si>
    <t>Котельная  №2 с.Моряк-Рыболов КМТ-280 2ПрА</t>
  </si>
  <si>
    <t>5.220</t>
  </si>
  <si>
    <t>Котельная ЦРБ  с.Моряк-Рыболов</t>
  </si>
  <si>
    <t>5.221</t>
  </si>
  <si>
    <t>Котельная с.Маргаритово школа</t>
  </si>
  <si>
    <t>5.222</t>
  </si>
  <si>
    <t>Котельная с.Пермское СШ</t>
  </si>
  <si>
    <t>5.223</t>
  </si>
  <si>
    <t>Котельная  СДК с.Веселый Яр</t>
  </si>
  <si>
    <t>5.224</t>
  </si>
  <si>
    <t>Котельная с.Серафимовка  АМК-600</t>
  </si>
  <si>
    <t>5.225</t>
  </si>
  <si>
    <t xml:space="preserve">Котельная №1 с.Чугуевка </t>
  </si>
  <si>
    <t>5.226</t>
  </si>
  <si>
    <t xml:space="preserve">Котельная №2 с.Чугуевка </t>
  </si>
  <si>
    <t>5.227</t>
  </si>
  <si>
    <t xml:space="preserve">Котельная №3 с.Чугуевка </t>
  </si>
  <si>
    <t>5.228</t>
  </si>
  <si>
    <t xml:space="preserve">Котельная №4 с.Цветковка </t>
  </si>
  <si>
    <t>5.229</t>
  </si>
  <si>
    <t>Котельная №5 с.Чугуевка</t>
  </si>
  <si>
    <t>5.230</t>
  </si>
  <si>
    <t>Котельная №6 с.Каменка</t>
  </si>
  <si>
    <t>5.231</t>
  </si>
  <si>
    <t>Котельная №7 с.Чугуевка</t>
  </si>
  <si>
    <t>5.232</t>
  </si>
  <si>
    <t xml:space="preserve">Котельная №8 с.Чугуевка  </t>
  </si>
  <si>
    <t>5.233</t>
  </si>
  <si>
    <t xml:space="preserve">Котельная №9 с.Ново-Чугуевка </t>
  </si>
  <si>
    <t>5.234</t>
  </si>
  <si>
    <t>Котельная №10 с.Булыга-Фадеево КМТ 600 2 Пра</t>
  </si>
  <si>
    <t>5.235</t>
  </si>
  <si>
    <t>Котельная №11 с.Соколовка КМТ 360 2Пра</t>
  </si>
  <si>
    <t>5.236</t>
  </si>
  <si>
    <t>Котельная №12 с.Ново-Михайловка КМТ 280 2 ПРА</t>
  </si>
  <si>
    <t>5.237</t>
  </si>
  <si>
    <t>Котельная №13 с.Кокшаровка КМТ 600 2Пра</t>
  </si>
  <si>
    <t>5.238</t>
  </si>
  <si>
    <t>Котельная №14 с.Уборка КМТ 280 2Пра</t>
  </si>
  <si>
    <t>5.239</t>
  </si>
  <si>
    <t>Котельная №210 с.Чугуевка</t>
  </si>
  <si>
    <t>5.240</t>
  </si>
  <si>
    <t>Котельная №97 с.Чугуевка КМТ 360 2Пра</t>
  </si>
  <si>
    <t>5.241</t>
  </si>
  <si>
    <t>Котельная НПБ с.Чугуевка</t>
  </si>
  <si>
    <t>5.242</t>
  </si>
  <si>
    <t>Котельная №152 с.Чугуевка</t>
  </si>
  <si>
    <t>5.243</t>
  </si>
  <si>
    <t xml:space="preserve">Котельная № 1 г.Лесозаводск, ул Пушкинская,29б </t>
  </si>
  <si>
    <t>5.244</t>
  </si>
  <si>
    <t>Котельная № 8 г.Лесозаводск, Степная,3б</t>
  </si>
  <si>
    <t>5.245</t>
  </si>
  <si>
    <t>Котельная № 9 г.Лесозаводск, ул. Будника,123</t>
  </si>
  <si>
    <t>5.246</t>
  </si>
  <si>
    <t>Котельная № 10 г.Лесозаводск, ул. Сибирцева,76а</t>
  </si>
  <si>
    <t>5.247</t>
  </si>
  <si>
    <t>Котельная № 11 г.Лесозаводск, ул. Ленинская,44к</t>
  </si>
  <si>
    <t>5.248</t>
  </si>
  <si>
    <t>Котельная № 19 г.Лесозаводск, ул. Пионерская,4</t>
  </si>
  <si>
    <t>5.249</t>
  </si>
  <si>
    <t>Котельная № 2  г.Лесозаводск, ул. Пушкинская, 31</t>
  </si>
  <si>
    <t>5.250</t>
  </si>
  <si>
    <t>Котельная №3 (АМК) г.Лесозаводск, ул. Дзержинского,18</t>
  </si>
  <si>
    <t>5.251</t>
  </si>
  <si>
    <t>Котельная № 4 (АМК) г.Лесозаводск, ул. Вокзальная,76а</t>
  </si>
  <si>
    <t>5.252</t>
  </si>
  <si>
    <t>Котельная № 7 (АМК)  г.Лесозаводск, ул. Мира,10а</t>
  </si>
  <si>
    <t>5.253</t>
  </si>
  <si>
    <t>Котельная № 13 г.Лесозаводск, ул. Королева,3</t>
  </si>
  <si>
    <t>5.254</t>
  </si>
  <si>
    <t>Котельная № 15 (АМК) г.Лесозаводск, ул. Кравчука</t>
  </si>
  <si>
    <t>5.255</t>
  </si>
  <si>
    <t>Котельная № 16 г.Лесозаводск, Березовая,10</t>
  </si>
  <si>
    <t>5.256</t>
  </si>
  <si>
    <t>Котельная № 18 г.Лесозаводск, ул. Тепличная</t>
  </si>
  <si>
    <t>5.257</t>
  </si>
  <si>
    <t>Котельная № 20 (АМК) с.Невское, ул. Спортивная</t>
  </si>
  <si>
    <t>5.258</t>
  </si>
  <si>
    <t>Котельная № 21 (АМК) с.Пантелеймоновка, Школьная,39а</t>
  </si>
  <si>
    <t>5.259</t>
  </si>
  <si>
    <t>Котельная № 22  (АМК) с.Пантелеймоновка, ул. Центральная,29а</t>
  </si>
  <si>
    <t>5.260</t>
  </si>
  <si>
    <t>Котельная № 23 (АМК) с.Ружино, ул. Советская,43</t>
  </si>
  <si>
    <t>5.261</t>
  </si>
  <si>
    <t>Котельная № 27 (АМК) с.Марково, ул. Волкова,10а</t>
  </si>
  <si>
    <t>5.262</t>
  </si>
  <si>
    <t>Котельная № 28 (АМК) с.Марково, Волкова,35а</t>
  </si>
  <si>
    <t>5.263</t>
  </si>
  <si>
    <t>Котельная № 29 (АМК) с.Курское, ул. Почтовая,16</t>
  </si>
  <si>
    <t>5.264</t>
  </si>
  <si>
    <t>Котельная № 31 (АМК) с.Инокентьевка, ул. Школьная,1</t>
  </si>
  <si>
    <t>5.265</t>
  </si>
  <si>
    <t>Котельная № 32 с.Тихменево, Советская, 36</t>
  </si>
  <si>
    <t>5.266</t>
  </si>
  <si>
    <t>Котельная № 33 (АМК) с.Глазовка, ул. Центральная,30</t>
  </si>
  <si>
    <t>5.267</t>
  </si>
  <si>
    <t>Котельная № 41 (АМК) г.Лесозаводск, ул. Паровозная,1</t>
  </si>
  <si>
    <t>5.268</t>
  </si>
  <si>
    <t>Котельная № 42 (АМК) г.Лесозаводск, ул. Им. 12-ти,9</t>
  </si>
  <si>
    <t>5.269</t>
  </si>
  <si>
    <t>Котельная № 43 (АМК) г.Лесозаводск, ул. Путейская,1г</t>
  </si>
  <si>
    <t>5.270</t>
  </si>
  <si>
    <t>Котельная № 44(АМК) г.Лесозаводск, ул. Гритгоренко,24</t>
  </si>
  <si>
    <t>5.271</t>
  </si>
  <si>
    <t>Котельная № 102 с.Пантелеймоновка, военный городок</t>
  </si>
  <si>
    <t>5.272</t>
  </si>
  <si>
    <t>Котельная №1-1 (г.Дальнереченск, ул.Свободы,41)</t>
  </si>
  <si>
    <t>5.273</t>
  </si>
  <si>
    <t>Котельная №1-2 (г.Дальнереченск, ул.Флегонтова,25а)</t>
  </si>
  <si>
    <t>5.274</t>
  </si>
  <si>
    <t>АМК №1-3 (г.Дальнереченск, ул.Пионерская,45а)</t>
  </si>
  <si>
    <t>5.275</t>
  </si>
  <si>
    <t>Котельная №1-5 (г.Дальнереченск ул.Шевчука,72)</t>
  </si>
  <si>
    <t>5.276</t>
  </si>
  <si>
    <t xml:space="preserve"> АМК №1- 7  (г.Дальнереченск, ул.Таврическая,87а)  </t>
  </si>
  <si>
    <t>5.277</t>
  </si>
  <si>
    <t xml:space="preserve">АМК №1-14  (г.Дальнереченск, ул.Промышленная,10)   </t>
  </si>
  <si>
    <t>5.278</t>
  </si>
  <si>
    <t xml:space="preserve">АМК №1-15  (с.Лазо, ул.Строительная,2а) </t>
  </si>
  <si>
    <t>5.279</t>
  </si>
  <si>
    <t>Котельная №1-18 (г.Дальнереченск ул.Энгельса,23)</t>
  </si>
  <si>
    <t>5.280</t>
  </si>
  <si>
    <t xml:space="preserve">Котельная №1-22 (с.Грушевое, ул.Лазо,36) </t>
  </si>
  <si>
    <t>5.281</t>
  </si>
  <si>
    <t xml:space="preserve">АМК №1-25 (Дальнереченск, ул.Некрасова,6) </t>
  </si>
  <si>
    <t>5.282</t>
  </si>
  <si>
    <t xml:space="preserve">АМК №1-26  (г.Дальнереченск, ул.Рябуха,73)   </t>
  </si>
  <si>
    <t>5.283</t>
  </si>
  <si>
    <t>Котельная №1-27 (г.Дальнереченск ул.45 лет Октября,1а)</t>
  </si>
  <si>
    <t>5.284</t>
  </si>
  <si>
    <t>АМК №1-30 с.Сальское, ул.Советская 2/015</t>
  </si>
  <si>
    <t>5.285</t>
  </si>
  <si>
    <t>Котельная №1-31 (г.Дальнереченск ул.Уссурийская,84)</t>
  </si>
  <si>
    <t>5.286</t>
  </si>
  <si>
    <t xml:space="preserve">АМК №1-32  (с.Лазо, ул.Лазо,43)       </t>
  </si>
  <si>
    <t>5.287</t>
  </si>
  <si>
    <t xml:space="preserve">АМК №1-39  (г.Дальнереченск, ул.Ясная, 15)       </t>
  </si>
  <si>
    <t>5.288</t>
  </si>
  <si>
    <t>АМК №1- 40 (ДГО, с.Лазо, ул.Стрелковая 1)</t>
  </si>
  <si>
    <t>5.289</t>
  </si>
  <si>
    <t>Котельная №1- 42 (Дальнереченск, ул.Графская,2)</t>
  </si>
  <si>
    <t>5.290</t>
  </si>
  <si>
    <t>Котельная №1- 43 (г.Дальнереченск, ул.Тополиная,10)</t>
  </si>
  <si>
    <t>5.291</t>
  </si>
  <si>
    <t>Котельная № 44 (Дальнереченск, ул.Киевская 53)</t>
  </si>
  <si>
    <t>5.292</t>
  </si>
  <si>
    <t>Котельная № 46 (Дальнереченск, ул.Ленина,61)</t>
  </si>
  <si>
    <t>5.293</t>
  </si>
  <si>
    <t>Котельная № 47 (Дальнереченск, ул.Постышева,63)</t>
  </si>
  <si>
    <t>5.294</t>
  </si>
  <si>
    <t>Котельная №2-1 (с.Сальское ул.Советская,13)</t>
  </si>
  <si>
    <t>5.295</t>
  </si>
  <si>
    <t>Котельная №2-4 (с.Рождественка,  ул.50 лет, Октября,24а)</t>
  </si>
  <si>
    <t>5.296</t>
  </si>
  <si>
    <t xml:space="preserve"> АМК №2-5   (с.Веденка ул.Мелехина,34а)  </t>
  </si>
  <si>
    <t>5.297</t>
  </si>
  <si>
    <t xml:space="preserve"> АМК №2-6  (с.Веденка ул.Калинина,35а)  </t>
  </si>
  <si>
    <t>5.298</t>
  </si>
  <si>
    <t>Котельная №2-7 (с.Соловьевка, ул.Центральная,32)</t>
  </si>
  <si>
    <t>5.299</t>
  </si>
  <si>
    <t>Котельная №2-9 (с.Ракитное, ул.Советская,25а)</t>
  </si>
  <si>
    <t>5.300</t>
  </si>
  <si>
    <t>Котельная №2-10 (с.Ракитное, ул.Советская,22а)</t>
  </si>
  <si>
    <t>5.301</t>
  </si>
  <si>
    <t>АМК №2-11 (с.Орехово, ул.Кооперативная,54а)</t>
  </si>
  <si>
    <t>5.302</t>
  </si>
  <si>
    <t>АМК №2-18 (с.Малиново, ул.Школьная,29а)</t>
  </si>
  <si>
    <t>5.303</t>
  </si>
  <si>
    <t>Котельная №2-19 (с.Веденка ул.М.Веденка,8)</t>
  </si>
  <si>
    <t>5.304</t>
  </si>
  <si>
    <t>АМК №2-30 с.Сальское, ул.Советская 2/015</t>
  </si>
  <si>
    <t>5.305</t>
  </si>
  <si>
    <t>БМК № 2-30 с Сальское, ул. Советская 2/015</t>
  </si>
  <si>
    <t>5.306</t>
  </si>
  <si>
    <t>Котельная №3-1 (с.Новопокровка, ул.Набережная, 68а)</t>
  </si>
  <si>
    <t>5.307</t>
  </si>
  <si>
    <t>Котельная №3-2 (с.Новопокровка, ул.Строителей, 30в)</t>
  </si>
  <si>
    <t>5.308</t>
  </si>
  <si>
    <t>Котельная №3-3 (с.Новопокровка, ул.Украинская, 64)</t>
  </si>
  <si>
    <t>5.309</t>
  </si>
  <si>
    <t>Котельная №3-4 (с.Рощино, ул.Рощина, 47)</t>
  </si>
  <si>
    <t>5.310</t>
  </si>
  <si>
    <t>Котельная №3-5 (с.Вострецово, пер.Пионерский, 4)</t>
  </si>
  <si>
    <t>5.311</t>
  </si>
  <si>
    <t>Котельная №3-6 (с.Вострецово, ул.Нижегорная, 32в)</t>
  </si>
  <si>
    <t>5.312</t>
  </si>
  <si>
    <t>Котельная №3-7 (с.Измайлиха, ул.Центральная, 34а)</t>
  </si>
  <si>
    <t>5.313</t>
  </si>
  <si>
    <t>Котельная №3-8 (с.Мельничное, ул.Верхняя, 1б)</t>
  </si>
  <si>
    <t>5.314</t>
  </si>
  <si>
    <t>Котельная №3-9 (с.Мельничное, ул.Центральная, 19)</t>
  </si>
  <si>
    <t>5.315</t>
  </si>
  <si>
    <t>АМК  №3-11 (с.Крутой Яр,  ул.Паровозная)</t>
  </si>
  <si>
    <t>5.316</t>
  </si>
  <si>
    <t>Котельная №3-12 (с.Глубинное, ул.Коммунальная, 8а)</t>
  </si>
  <si>
    <t>5.317</t>
  </si>
  <si>
    <t>АМК №3-18 (с. Лукьяновка, ул.Центральная,5)</t>
  </si>
  <si>
    <t>5.318</t>
  </si>
  <si>
    <t>АМК №3-19 (с.Рощино, ул.Луговая,55)</t>
  </si>
  <si>
    <t>5.319</t>
  </si>
  <si>
    <t>Котельная № 33, Пожарское</t>
  </si>
  <si>
    <t>5.320</t>
  </si>
  <si>
    <t>Котельная №34 с.Светлогорье</t>
  </si>
  <si>
    <t>5.321</t>
  </si>
  <si>
    <t>Котельная №35 с.Игнатьевка</t>
  </si>
  <si>
    <t>5.322</t>
  </si>
  <si>
    <t>Котельная №36 с.Нагорное</t>
  </si>
  <si>
    <t>5.323</t>
  </si>
  <si>
    <t>Котельная №37 с.Федосьевка</t>
  </si>
  <si>
    <t>5.324</t>
  </si>
  <si>
    <t>Котельная №38 с.Верхний Перевал</t>
  </si>
  <si>
    <t>5.325</t>
  </si>
  <si>
    <t>Котельная №39  с.Новостройка</t>
  </si>
  <si>
    <t>5.326</t>
  </si>
  <si>
    <t>Котельная №40  с.Красный Яр</t>
  </si>
  <si>
    <t>5.327</t>
  </si>
  <si>
    <t>№1 п.Горные Ключи, ул. Юбилейная, 3А</t>
  </si>
  <si>
    <t>5.328</t>
  </si>
  <si>
    <t>№2 п.Горные Ключи,  ул.Набережная,18</t>
  </si>
  <si>
    <t>5.329</t>
  </si>
  <si>
    <t>№3 п.Кировский, ул. Советская, 55Б</t>
  </si>
  <si>
    <t>5.330</t>
  </si>
  <si>
    <t xml:space="preserve">№4 п.Кировский, ул.Колхозная, 29А </t>
  </si>
  <si>
    <t>5.331</t>
  </si>
  <si>
    <t>№5 п.Кировский, ул.Набережная, 62А</t>
  </si>
  <si>
    <t>5.332</t>
  </si>
  <si>
    <t>№6 с.Авдеевка, ул.Октябрьская, 14</t>
  </si>
  <si>
    <t>5.333</t>
  </si>
  <si>
    <t>№7 п.Кировский, ул.Уткинская, 53</t>
  </si>
  <si>
    <t>5.334</t>
  </si>
  <si>
    <t>№8 п.Кировский, ул.Луговая,10</t>
  </si>
  <si>
    <t>5.335</t>
  </si>
  <si>
    <t>№9 п.Кировский,  ул.Юбилейная, 10А</t>
  </si>
  <si>
    <t>5.336</t>
  </si>
  <si>
    <t>№10 с.Авдеевка, ул Центральная, 18</t>
  </si>
  <si>
    <t>5.337</t>
  </si>
  <si>
    <t xml:space="preserve">АМК №11 с.Марьяновка, ул. Школьная, 8 </t>
  </si>
  <si>
    <t>5.338</t>
  </si>
  <si>
    <t>АМК №12 с.Крыловка, ул. Школьная, 21</t>
  </si>
  <si>
    <t>5.339</t>
  </si>
  <si>
    <t>АМК №13 с.Руновка, ул.Кооперативная,6</t>
  </si>
  <si>
    <t>5.340</t>
  </si>
  <si>
    <t xml:space="preserve">АМК №17 с.Комаровка </t>
  </si>
  <si>
    <t>5.341</t>
  </si>
  <si>
    <t xml:space="preserve">АМК №18 с.Увальное, ул.Шоссейная,8А  (школа) </t>
  </si>
  <si>
    <t>5.342</t>
  </si>
  <si>
    <t xml:space="preserve">АМК №19 с.Увальное  (д/с)  ул. Первомайская,2Б  </t>
  </si>
  <si>
    <t>5.343</t>
  </si>
  <si>
    <t xml:space="preserve">№20 с.Преображенка,  ул.Таежная,17      </t>
  </si>
  <si>
    <t>5.344</t>
  </si>
  <si>
    <t xml:space="preserve">АМК №21 с.Уссурка, ул.Школьная, 4б </t>
  </si>
  <si>
    <t>5.345</t>
  </si>
  <si>
    <t xml:space="preserve">АМК №22 с.Шмаковка, пер. Школьный, 1А </t>
  </si>
  <si>
    <t>5.346</t>
  </si>
  <si>
    <t xml:space="preserve">АМК №23 с.П-Федоровка, пер. Школьный, 1в   </t>
  </si>
  <si>
    <t>5.347</t>
  </si>
  <si>
    <t xml:space="preserve">АМК №24 с.Родниковое, ул. Центральная, 1А </t>
  </si>
  <si>
    <t>5.348</t>
  </si>
  <si>
    <t xml:space="preserve">АМК №25 п.Кировский, ул. Пролетарская,3А </t>
  </si>
  <si>
    <t>5.349</t>
  </si>
  <si>
    <t>АМК №26 с.Увальное, ул. Полевая,34</t>
  </si>
  <si>
    <t>5.350</t>
  </si>
  <si>
    <t xml:space="preserve">АМК №27 с.П-Федоровка, ул. Мира, 2а  </t>
  </si>
  <si>
    <t>5.351</t>
  </si>
  <si>
    <t>АМК №28 п.Горные ключи, ул.Октябрьская,21</t>
  </si>
  <si>
    <t>5.352</t>
  </si>
  <si>
    <t>АМК №29 п.Горные ключи, ул. Коммунальников, 35</t>
  </si>
  <si>
    <t>5.353</t>
  </si>
  <si>
    <t>АМК №30 п.Горные ключи, ул. Санаторная, 5а</t>
  </si>
  <si>
    <t>5.354</t>
  </si>
  <si>
    <t>АМК № 1/04 с.Михайловка, квартал 4, стр.13</t>
  </si>
  <si>
    <t>5.355</t>
  </si>
  <si>
    <t>Котельная № 1/5, с. Михайловка, ул. Дубининская, 3а</t>
  </si>
  <si>
    <t>5.356</t>
  </si>
  <si>
    <t>Котельная № 1/6, с. Михайловка, ул. Вокзальная, 25</t>
  </si>
  <si>
    <t>5.357</t>
  </si>
  <si>
    <t>АМК № 1/7, с. Васильевка, ул. Гарнизонная, 29</t>
  </si>
  <si>
    <t>5.358</t>
  </si>
  <si>
    <t>Котельная № 1/9, с. Первомайское, ул. Дубковская, 36</t>
  </si>
  <si>
    <t>5.359</t>
  </si>
  <si>
    <t>Котельная № 1/18, с. Ивановка, ул. Зареченская, 51</t>
  </si>
  <si>
    <t>5.360</t>
  </si>
  <si>
    <t>АМК  № 1/19, с. Ивановка, ул. Колхозная, 9</t>
  </si>
  <si>
    <t>5.361</t>
  </si>
  <si>
    <t>АМК № 1/21, с. Ивановка, ул. Кировская, 38</t>
  </si>
  <si>
    <t>5.362</t>
  </si>
  <si>
    <t>Котельная № 1/22, с. Снегуровка, ул. Парковая, 14-а</t>
  </si>
  <si>
    <t>5.363</t>
  </si>
  <si>
    <t xml:space="preserve">Котельная № 1/25, с. Осиновка,  ул. Рабочая, 4 </t>
  </si>
  <si>
    <t>5.364</t>
  </si>
  <si>
    <t>АМК № 1/26, с. Кремово, ул. Колхозная, 25б</t>
  </si>
  <si>
    <t>5.365</t>
  </si>
  <si>
    <t>АМК № 1/27, с. Ширяевка, ул. Октябрьская, 25а</t>
  </si>
  <si>
    <t>5.366</t>
  </si>
  <si>
    <t>АМК № 1/28,  с. Кремово,  ул. Городская, 189</t>
  </si>
  <si>
    <t>5.367</t>
  </si>
  <si>
    <t>Котельная № 1/29, с. Горное, ул. Лесная, 6</t>
  </si>
  <si>
    <t>5.368</t>
  </si>
  <si>
    <t>Котельная № 1/30, с. Ляличи, ул. Школьная, 141</t>
  </si>
  <si>
    <t>5.369</t>
  </si>
  <si>
    <t>Котельная № 1/31, п. Новошахтинский, ул. Производственная, 1а</t>
  </si>
  <si>
    <t>5.370</t>
  </si>
  <si>
    <t>Котельная № 1/33, с. Абрамовка, ул. Советская, 2б</t>
  </si>
  <si>
    <t>5.371</t>
  </si>
  <si>
    <t xml:space="preserve">Котельная № 1/35, с. Григорьевка, ул. Калинина, </t>
  </si>
  <si>
    <t>5.372</t>
  </si>
  <si>
    <t>Котельная № 2/01, с. Покровка, ул. Октябрьская, 3 б</t>
  </si>
  <si>
    <t>5.373</t>
  </si>
  <si>
    <t>Котельная № 2/02, с. Покровка, ул. Октябрьская, 22 б</t>
  </si>
  <si>
    <t>5.374</t>
  </si>
  <si>
    <t>Котельная № 2/03, с. Покровка, Рабочий переулок, 4 б</t>
  </si>
  <si>
    <t>5.375</t>
  </si>
  <si>
    <t>Котельная № 2/26, п. Липовцы, ул.Ленина,2</t>
  </si>
  <si>
    <t>5.376</t>
  </si>
  <si>
    <t>АМК № 2/05, с. Покровка, ул. Красноармейская, (ЦРБ)</t>
  </si>
  <si>
    <t>5.377</t>
  </si>
  <si>
    <t>АМК № 2/08, с. Покровка, ул. Карла Маркса,72</t>
  </si>
  <si>
    <t>5.378</t>
  </si>
  <si>
    <t>АМК № 2/11, с. Фадеевка, ул. Кирова, 34</t>
  </si>
  <si>
    <t>5.379</t>
  </si>
  <si>
    <t>АМК № 2/12, с. Фадеевка, ул. Школьная, 8</t>
  </si>
  <si>
    <t>5.380</t>
  </si>
  <si>
    <t>АМК № 2/13, с. Заречное, ул. Космонавтов, 2 б</t>
  </si>
  <si>
    <t>5.381</t>
  </si>
  <si>
    <t>АМК № 2/15, с. Струговка, ул. Школьная, 15 б</t>
  </si>
  <si>
    <t>5.382</t>
  </si>
  <si>
    <t>АМК № 2/23, с. Покровка, ул. Мелиораторов, 13</t>
  </si>
  <si>
    <t>5.383</t>
  </si>
  <si>
    <t>Котельная 2/19 с. Покровка, ул. Пионерская, 46</t>
  </si>
  <si>
    <t>5.384</t>
  </si>
  <si>
    <t>Котельная № 2/06, с. Покровка, ул. Карла Маркса,13,</t>
  </si>
  <si>
    <t>5.385</t>
  </si>
  <si>
    <t>Котельная № 2/07, с. Покровка, ул. Калинина,1а</t>
  </si>
  <si>
    <t>5.386</t>
  </si>
  <si>
    <t>Котельная № 2/09, с. Полтавка, ул. Ленина, 39</t>
  </si>
  <si>
    <t>5.387</t>
  </si>
  <si>
    <t>Котельная № 2/10, с. Галенки, ул. Советская,116 а</t>
  </si>
  <si>
    <t>5.388</t>
  </si>
  <si>
    <t>АМК № 2/14, с. Дзержинское, ул. Первомайская, 5</t>
  </si>
  <si>
    <t>5.389</t>
  </si>
  <si>
    <t>Котельная № 2/16, с. Чернятино, ул. Зеленая, 7</t>
  </si>
  <si>
    <t>5.390</t>
  </si>
  <si>
    <t>Котельная № 2/17, с. Новогеоргиевка, ул. Лазо, 168</t>
  </si>
  <si>
    <t>5.391</t>
  </si>
  <si>
    <t>Котельная № 2/18, с. Новогеоргиевка, ул. Краснодарская, 32</t>
  </si>
  <si>
    <t>5.392</t>
  </si>
  <si>
    <t>Котельная № 2/21, с. Галенки, ул Комарова, 157</t>
  </si>
  <si>
    <t>5.393</t>
  </si>
  <si>
    <t>Котельная № 2/22, с. Покровка, ул. Красноармейская, 2а/8</t>
  </si>
  <si>
    <t>5.394</t>
  </si>
  <si>
    <t>Котельная № 2/24, с. Покровка, ул. Красноармейская, 34</t>
  </si>
  <si>
    <t>5.395</t>
  </si>
  <si>
    <t>Котельная № 2/30, п. Липовцы, ул. Зеленая</t>
  </si>
  <si>
    <t>5.396</t>
  </si>
  <si>
    <t>БМК № 2/25, п. Липовцы, ул.Шахта,6</t>
  </si>
  <si>
    <t>5.397</t>
  </si>
  <si>
    <t>Котельная №3/1 п.Пограничный ул.Гагарина 9"а"</t>
  </si>
  <si>
    <t>5.398</t>
  </si>
  <si>
    <t>Котельная №3/2 п.Пограничный ул.Ленина 64"а"</t>
  </si>
  <si>
    <t>5.399</t>
  </si>
  <si>
    <t xml:space="preserve">Котельная №3/3 п.Пограничный ул.Дубовика 22"б" </t>
  </si>
  <si>
    <t>5.400</t>
  </si>
  <si>
    <t>Котельная №3/5 п.Пограничный ул. Школьная,12</t>
  </si>
  <si>
    <t>5.401</t>
  </si>
  <si>
    <t>Котельная № 3/6 п.Пограничный ул Пирогова 2</t>
  </si>
  <si>
    <t>5.402</t>
  </si>
  <si>
    <t>Котельная № 3/7 п.Пограничный ул.Гагарина 96</t>
  </si>
  <si>
    <t>5.403</t>
  </si>
  <si>
    <t>Котельная №3/8 п.Пограничный ул.Ленина,10</t>
  </si>
  <si>
    <t>5.404</t>
  </si>
  <si>
    <t>Котельная №3/9 п.Пограничный ул.Лазо 101</t>
  </si>
  <si>
    <t>5.405</t>
  </si>
  <si>
    <t>Котельная №3/10 с.Барано-Оренбургское гарнизон</t>
  </si>
  <si>
    <t>5.406</t>
  </si>
  <si>
    <t>Котельная №3/11 с.Барано-Оренбургское ул.Тургенева 6</t>
  </si>
  <si>
    <t>5.407</t>
  </si>
  <si>
    <t>Котельная  №3/12 c.Барано-Оренбургское гарнизон</t>
  </si>
  <si>
    <t>5.408</t>
  </si>
  <si>
    <t>Котельная №3/13 с.Барано-Оренбургское ул.Победы 36</t>
  </si>
  <si>
    <t>5.409</t>
  </si>
  <si>
    <t>Котельная №3/14 c.Барано-Оренбургское ул.Победы,26</t>
  </si>
  <si>
    <t>5.410</t>
  </si>
  <si>
    <t>Котельная №3/15 c.Бойкое ул.Комарова,8</t>
  </si>
  <si>
    <t>5.411</t>
  </si>
  <si>
    <t>Котельная №3/17 c.Барабаш-Левада ул.Юбилейная,31</t>
  </si>
  <si>
    <t>5.412</t>
  </si>
  <si>
    <t>Котельная №3/19 c.Богуславка ул.Школьная,18</t>
  </si>
  <si>
    <t>5.413</t>
  </si>
  <si>
    <t>Котельная №3/20 с.Жариково ул.Кооперативная 24</t>
  </si>
  <si>
    <t>5.414</t>
  </si>
  <si>
    <t>Котельная №3/22 с.Нестеровка ул.Советская 7</t>
  </si>
  <si>
    <t>5.415</t>
  </si>
  <si>
    <t>Котельная №3/23 с.Сергеевка ул.Школьная 1</t>
  </si>
  <si>
    <t>5.416</t>
  </si>
  <si>
    <t>Котельная № 4/1 с. Хороль, ул. Октябрьская, 14а</t>
  </si>
  <si>
    <t>5.417</t>
  </si>
  <si>
    <t>Котельная № 4/5, с.Хороль, Городок-5</t>
  </si>
  <si>
    <t>5.418</t>
  </si>
  <si>
    <t>Котельная № 4/6 с. Хороль, ул. Луговая, 7 Б</t>
  </si>
  <si>
    <t>5.419</t>
  </si>
  <si>
    <t>Котельная № 4/10 с. Хороль, ул. Солнечная, 12</t>
  </si>
  <si>
    <t>5.420</t>
  </si>
  <si>
    <t>АМК № 4/11 КМТ-800 2ПрА  с.Хороль, ул.Октябрьская, 42</t>
  </si>
  <si>
    <t>5.421</t>
  </si>
  <si>
    <t xml:space="preserve">АМК № 4/12 КМТ-800 2ПрА  с.Хороль, ул.Луговая, 64 </t>
  </si>
  <si>
    <t>5.422</t>
  </si>
  <si>
    <t>АМК № 4/14 КМТ-800 2ПрА  с.Новодевица, ул.Сибирцева, 33</t>
  </si>
  <si>
    <t>5.423</t>
  </si>
  <si>
    <t xml:space="preserve">АМК № 4/15 КМТ-1200 3ПрА  с.Сиваковка, ул.Центральная, 25 </t>
  </si>
  <si>
    <t>5.424</t>
  </si>
  <si>
    <t>АМК № 4/16 с.Поповка, ул.Леонова, 1</t>
  </si>
  <si>
    <t>5.425</t>
  </si>
  <si>
    <t>АМК № 4/19 м/р "Экспедиция", ул.Некрасова, 25б</t>
  </si>
  <si>
    <t>5.426</t>
  </si>
  <si>
    <t>Котельная № 4/20 с. Вознесенка, ул.Крупская, 19а</t>
  </si>
  <si>
    <t>5.427</t>
  </si>
  <si>
    <t>АМК № 4/21 с.Лучки, ул.Комсомольская, 25</t>
  </si>
  <si>
    <t>5.428</t>
  </si>
  <si>
    <t xml:space="preserve">АМК № 4/23 с.Благодатное, ул.Октябрьская, 51 </t>
  </si>
  <si>
    <t>5.429</t>
  </si>
  <si>
    <t>АМК № 4/24 с.Прилуки, ул.Новая, 23</t>
  </si>
  <si>
    <t>5.430</t>
  </si>
  <si>
    <t xml:space="preserve">Котельная № 4/4  ООО "РОУЗ" п.Ярославский, ул.Лазо, 8а </t>
  </si>
  <si>
    <t>5.431</t>
  </si>
  <si>
    <t>Котельная №5/2 с.Камень-Рыболов,в/г 1</t>
  </si>
  <si>
    <t>5.432</t>
  </si>
  <si>
    <t>Котельная №5/3 с.Камень-Рыболов,ул.Мира 85а</t>
  </si>
  <si>
    <t>5.433</t>
  </si>
  <si>
    <t>Котельная №5/4 с.Камень-Рыболов,ул.Беговая 33а</t>
  </si>
  <si>
    <t>5.434</t>
  </si>
  <si>
    <t>Котельная №5/5 с.Камень-Рыболов,ул.Трактовая 32б</t>
  </si>
  <si>
    <t>5.435</t>
  </si>
  <si>
    <t>Котельная №5/6 с.Астраханка,ул.Решетникова</t>
  </si>
  <si>
    <t>5.436</t>
  </si>
  <si>
    <t xml:space="preserve">АМК №5/7 с.Комиссарово, ул.Советская </t>
  </si>
  <si>
    <t>5.437</t>
  </si>
  <si>
    <t>Котельная №5/8 с.Камень-Рыболов,ул.Некрасова 1в</t>
  </si>
  <si>
    <t>5.438</t>
  </si>
  <si>
    <t>АМК №5/9 с.Ильинка, ул.Советская 3а</t>
  </si>
  <si>
    <t>5.439</t>
  </si>
  <si>
    <t>Котельная №5/10, с.Новоселище, ул.Школьная 24</t>
  </si>
  <si>
    <t>5.440</t>
  </si>
  <si>
    <t>АМК №5/11. с.Владимиро-Петровка</t>
  </si>
  <si>
    <t>5.441</t>
  </si>
  <si>
    <t>АМК №5/12, сМельгуновка, ул.Ленинская 9</t>
  </si>
  <si>
    <t>5.442</t>
  </si>
  <si>
    <t>АМК №5/13 с.Троицкое, ул.Школьная 11</t>
  </si>
  <si>
    <t>5.443</t>
  </si>
  <si>
    <t>АМК №5/14 с.Камень-Рыболов,ул.Железнодорожная 23б</t>
  </si>
  <si>
    <t>5.444</t>
  </si>
  <si>
    <t>Котельная № 1.1,г. Находка, ул. Пирогова, 19</t>
  </si>
  <si>
    <t>5.445</t>
  </si>
  <si>
    <t>Котельная № 1.3,г. Находка, ул. Судоремонтная, 5</t>
  </si>
  <si>
    <t>5.446</t>
  </si>
  <si>
    <t>Котельная № 1.4,г. Находка, ул. Тимирязева, 26А</t>
  </si>
  <si>
    <t>5.447</t>
  </si>
  <si>
    <t>Котельная № 1.5,г. Находка, ул. Макарова, 85</t>
  </si>
  <si>
    <t>5.448</t>
  </si>
  <si>
    <t>Котельная № 1.7(АМК),г. Находка, ул. Вознесенская, 8м</t>
  </si>
  <si>
    <t>5.449</t>
  </si>
  <si>
    <t>Котельная № 2.1,г. Находка, ул. Кольцевая, 2</t>
  </si>
  <si>
    <t>5.450</t>
  </si>
  <si>
    <t>Котельная № 2.2,г. Находка, ул. Седова, 2а</t>
  </si>
  <si>
    <t>5.451</t>
  </si>
  <si>
    <t>Котельная № 2.3,г. Находка, ул. Владивостокская, 34</t>
  </si>
  <si>
    <t>5.452</t>
  </si>
  <si>
    <t>Котельная № 2.8,г. Находка, ул. Портовая,226</t>
  </si>
  <si>
    <t>5.453</t>
  </si>
  <si>
    <t>Котельная № 3.1,г. Находка, ул. Пограничная, 54а</t>
  </si>
  <si>
    <t>5.454</t>
  </si>
  <si>
    <t>Котельная № 3.2,г. Находка, ул. Пограничная, 100</t>
  </si>
  <si>
    <t>5.455</t>
  </si>
  <si>
    <t>Котельная № 3.3,г. Находка, ул. Школьная, 24</t>
  </si>
  <si>
    <t>5.456</t>
  </si>
  <si>
    <t>Котельная № 3.4,г. Находка, ул. Красноармейская, 24</t>
  </si>
  <si>
    <t>5.457</t>
  </si>
  <si>
    <t>Котельная № 3.6,г. Находка, ул. Постышева, 20а</t>
  </si>
  <si>
    <t>5.458</t>
  </si>
  <si>
    <t>Котельная № 4.1,г. Находка, ул. Сидоренко, 11</t>
  </si>
  <si>
    <t>5.459</t>
  </si>
  <si>
    <t>Котельная № 4.4(АМК),г. Находка, ул. Садовая, 1</t>
  </si>
  <si>
    <t>5.460</t>
  </si>
  <si>
    <t>Котельная № 4.7(АМК),г. Находка, ул. Шоссейная, 22б</t>
  </si>
  <si>
    <t>5.461</t>
  </si>
  <si>
    <t>Котельная № 4.8,г. Находка, ул. 2-я Промышленная, 14</t>
  </si>
  <si>
    <t>5.462</t>
  </si>
  <si>
    <t>Котельная № 4.9,г. Находка, Линейная, 2б</t>
  </si>
  <si>
    <t>5.463</t>
  </si>
  <si>
    <t>Котельная № 4.10,г. Находка, ул. Шевченко, 1а</t>
  </si>
  <si>
    <t>5.464</t>
  </si>
  <si>
    <t>Котельная № 4.12(АМК),г. Находка, ул. Угольная, 53а</t>
  </si>
  <si>
    <t>5.465</t>
  </si>
  <si>
    <t>Котельная № 4.13,г. Находка, ул. Малиновского, 30а</t>
  </si>
  <si>
    <t>5.466</t>
  </si>
  <si>
    <t>Котельная № 4.14(АМК),г. Находка, ул. Береговая, 14а</t>
  </si>
  <si>
    <t>5.467</t>
  </si>
  <si>
    <t xml:space="preserve">Котельная № 4.15,г.Находка, ул.Радиостанция,1а </t>
  </si>
  <si>
    <t>5.468</t>
  </si>
  <si>
    <t>Котельная № 4.16(АМК),г. Находка, ул. Перевальная, 106</t>
  </si>
  <si>
    <t>5.469</t>
  </si>
  <si>
    <t xml:space="preserve">Котельная № 4.17,г. Находка, ул. Станционная, 1 </t>
  </si>
  <si>
    <t>5.470</t>
  </si>
  <si>
    <t>Котельная № 4.18,г. Находка, ул. Михайловская, 103</t>
  </si>
  <si>
    <t>5.471</t>
  </si>
  <si>
    <t>Котельная № 4.19(офис),г. Находка, Северный проспект, 61</t>
  </si>
  <si>
    <t>5.472</t>
  </si>
  <si>
    <t>Котельная № 4.20(АМК),г.Находка,ул.Надежды</t>
  </si>
  <si>
    <t>5.473</t>
  </si>
  <si>
    <t>Котельная № 5.1,п. Врангель, ул. Первостроителей,2б</t>
  </si>
  <si>
    <t>5.474</t>
  </si>
  <si>
    <t>Котельная № 5.2,п. Врангель, ул. Васяновича, 11</t>
  </si>
  <si>
    <t>5.475</t>
  </si>
  <si>
    <t>Котельная № 5.3(АМК),п. Козьмино, ул. Набережная, 115а</t>
  </si>
  <si>
    <t>5.476</t>
  </si>
  <si>
    <t>Котельная № 5.4,п. Врангель, ул. Железнодорожников, 4</t>
  </si>
  <si>
    <t>5.477</t>
  </si>
  <si>
    <t>Котельная № 5.5,п. Врангель, ул.Внутрипортовая,13</t>
  </si>
  <si>
    <t>5.478</t>
  </si>
  <si>
    <t xml:space="preserve">Котельная № 6.1,п. Южно-Морской, ул. Центральная, 9ж </t>
  </si>
  <si>
    <t>5.479</t>
  </si>
  <si>
    <t>Котельная № 6.2,п. Южно-Морской, ул.Набережная, 42</t>
  </si>
  <si>
    <t>5.480</t>
  </si>
  <si>
    <t>Котельная № 6.5,с.Анна, ул. Набережная, 7</t>
  </si>
  <si>
    <t>5.481</t>
  </si>
  <si>
    <t>Котельная № 6.6,с. Душкино, ул. Ускова, 1б</t>
  </si>
  <si>
    <t>5.482</t>
  </si>
  <si>
    <t>№2/3, г. Партизанск ул. Партизанская, 71-С</t>
  </si>
  <si>
    <t>5.483</t>
  </si>
  <si>
    <t>№1/9, г. Партизанск ул. Обогатительная, 15-С</t>
  </si>
  <si>
    <t>5.484</t>
  </si>
  <si>
    <t>№2/10, г. Партизанск ул. Ленинская, 54 *</t>
  </si>
  <si>
    <t>5.485</t>
  </si>
  <si>
    <t>№1/13, г. Партизанск, ул. Партизанская, 157-С</t>
  </si>
  <si>
    <t>5.486</t>
  </si>
  <si>
    <t>№2/15, с. Углекаменск (ориентир-но 320м на С от  ул. Калинина, 20)</t>
  </si>
  <si>
    <t>5.487</t>
  </si>
  <si>
    <t>№2/28, с. Авангард, ул. Ботаническая, 49</t>
  </si>
  <si>
    <t>5.488</t>
  </si>
  <si>
    <t xml:space="preserve">БМК №1/31, г. Партизанск ул. Красноармейская 64-С </t>
  </si>
  <si>
    <t>5.489</t>
  </si>
  <si>
    <t>БМК 1/32, г. Партизанск ориентир ул. П.Кашина 6</t>
  </si>
  <si>
    <t>5.490</t>
  </si>
  <si>
    <t>БМК №1/33, г. Партизанск ул. Московская, 1</t>
  </si>
  <si>
    <t>5.491</t>
  </si>
  <si>
    <t>№1/39, г. Партизанск ул. Пушкинская, 72-С</t>
  </si>
  <si>
    <t>5.492</t>
  </si>
  <si>
    <t>№ 1/41, г. Партизанск ул. Комсомольская, 2Б</t>
  </si>
  <si>
    <t>5.493</t>
  </si>
  <si>
    <t>№1/44, г. Партизанск, ул. Мирошниченко, 15-С</t>
  </si>
  <si>
    <t>5.494</t>
  </si>
  <si>
    <t>Котельная №5/1 п.Преображение, ул.Портовая, 10</t>
  </si>
  <si>
    <t>5.495</t>
  </si>
  <si>
    <t>Котельная №5/2 п.Преображение, ул.30 лет Победы, 11А</t>
  </si>
  <si>
    <t>5.496</t>
  </si>
  <si>
    <t>Котельная №5/3 п.Преображение, пер.Партизанский, 20</t>
  </si>
  <si>
    <t>5.497</t>
  </si>
  <si>
    <t>Котельная №5/4 п.Преображение, ул.Молодежная, 20</t>
  </si>
  <si>
    <t>5.498</t>
  </si>
  <si>
    <t>Котельная №5/5 п.Преображение, ул.Заречная, 31</t>
  </si>
  <si>
    <t>5.499</t>
  </si>
  <si>
    <t>Котельная №6/7 с.Лазо, ул.Ключевая, 38А</t>
  </si>
  <si>
    <t>5.500</t>
  </si>
  <si>
    <t>Котельная АМК №6/8 с.Лазо, ул.Советская, 69А</t>
  </si>
  <si>
    <t>5.501</t>
  </si>
  <si>
    <t>Котельная №6/9 с.Лазо, ул.Некрасовская, 1А</t>
  </si>
  <si>
    <t>5.502</t>
  </si>
  <si>
    <t>Котельная №6/14 с.Киевка, ул.Дачная, 26</t>
  </si>
  <si>
    <t>5.503</t>
  </si>
  <si>
    <t>Котельная №6/15 с.Валентин, ул.Комсомольская, 8Б</t>
  </si>
  <si>
    <t>5.504</t>
  </si>
  <si>
    <t>Котельная №6/16 с.Валентин, ул.Школьная, 27</t>
  </si>
  <si>
    <t>5.505</t>
  </si>
  <si>
    <t>Котельная №6/17 с.Глазковка, ул.Подгорная, 8</t>
  </si>
  <si>
    <t>5.506</t>
  </si>
  <si>
    <t>Котельная №6/18 с.Сокольчи, ул.Шоссейная, 58</t>
  </si>
  <si>
    <t>5.507</t>
  </si>
  <si>
    <t>Котельная №6/19 с.Беневское, ул.Садовая, 9а</t>
  </si>
  <si>
    <t>5.508</t>
  </si>
  <si>
    <t>Котельная №6/20 с.Черноручье, ул.Шевченко, 27</t>
  </si>
  <si>
    <t>5.509</t>
  </si>
  <si>
    <t>Котельная №6/24 с.Киевка, пер.Школьный, 1</t>
  </si>
  <si>
    <t>5.510</t>
  </si>
  <si>
    <t>АМК №3/1 с.Владимиро-Александровское ул. Партизанская 15</t>
  </si>
  <si>
    <t>5.511</t>
  </si>
  <si>
    <t>Котельная № 3/2 с. Владимиро-Александровское ул. Комсомольская 99</t>
  </si>
  <si>
    <t>5.512</t>
  </si>
  <si>
    <t>АМК № 3/3 с. Владимиро-Александровское ул. Садовая 1б</t>
  </si>
  <si>
    <t>5.513</t>
  </si>
  <si>
    <t>АМК № 3/4 с.Владимиро-Александровское ул. Мелиораторов 24а</t>
  </si>
  <si>
    <t>5.514</t>
  </si>
  <si>
    <t>Котельная № 3/5 с. Хмыловка ул. 40 лет Победы 1-а</t>
  </si>
  <si>
    <t>5.515</t>
  </si>
  <si>
    <t>АМК № 3/6 с. Золотая Долина ул. Спортивная 3А</t>
  </si>
  <si>
    <t>5.516</t>
  </si>
  <si>
    <t>Котельная № 3/7 с. Золотая Долина ул. Летная 10</t>
  </si>
  <si>
    <t>5.517</t>
  </si>
  <si>
    <t>Котельная №3/8 с. Перетино ул. Черняховского 25</t>
  </si>
  <si>
    <t>5.518</t>
  </si>
  <si>
    <t>Котельная №3/9 с. Новицкое ул. Стрельникова 1а</t>
  </si>
  <si>
    <t>5.519</t>
  </si>
  <si>
    <t>Котельная №3/10 с. Фроловка ул. Кооперативная 1а</t>
  </si>
  <si>
    <t>5.520</t>
  </si>
  <si>
    <t>Котельная № 3/11 с. Сергеевка ул. Л.Толстого 1а</t>
  </si>
  <si>
    <t>5.521</t>
  </si>
  <si>
    <t>АМК № 3/12 с.Сергеевка ул. Лазо 33б</t>
  </si>
  <si>
    <t>5.522</t>
  </si>
  <si>
    <t>Котельная №3/13 с. Сергеевка ул. 2-я Рабочая 19а</t>
  </si>
  <si>
    <t>5.523</t>
  </si>
  <si>
    <t>АМК № 4/14 с. Екатериновка ул. ул.Советская, 3а</t>
  </si>
  <si>
    <t>5.524</t>
  </si>
  <si>
    <t>АМК № 4/14.1 ГВС  с. Екатериновка ул. ул.Советская, 3а</t>
  </si>
  <si>
    <t>5.525</t>
  </si>
  <si>
    <t>АМК № 4/15 с. Екатериновка ул. Молодежная 14</t>
  </si>
  <si>
    <t>5.526</t>
  </si>
  <si>
    <t>Котельная № 4/16 с. Екатериновка ул. Партизанская 25а</t>
  </si>
  <si>
    <t>5.527</t>
  </si>
  <si>
    <t>Котельная № 4/17 п. Боец Кузнецов ул. Нагорная 2а</t>
  </si>
  <si>
    <t>5.528</t>
  </si>
  <si>
    <t>АМК №4/18 с. Новая Сила ул. Комарова 1а</t>
  </si>
  <si>
    <t>5.529</t>
  </si>
  <si>
    <t>Котельная № 4/19 пос. Волчанец ул. Шоссейная 72а</t>
  </si>
  <si>
    <t>5.530</t>
  </si>
  <si>
    <t>Котельная № 4/20 пос. Волчанец ул. Набережная 1а</t>
  </si>
  <si>
    <t>5.531</t>
  </si>
  <si>
    <t>Котельная № 4/21 пос. Волчанец ул. Комсомольская 1в</t>
  </si>
  <si>
    <t>5.532</t>
  </si>
  <si>
    <t>АМК № 3/22 с.Владимиро-Александровское ул. Партизанская, 15а</t>
  </si>
  <si>
    <t>5.533</t>
  </si>
  <si>
    <t>АМК № 3/23 с.Владимиро-Александровское ул. Кости Рослого,71а</t>
  </si>
  <si>
    <t>5.534</t>
  </si>
  <si>
    <t>Котельная №1,г.Спасск -Дальний,ул.Парковая,3</t>
  </si>
  <si>
    <t>5.535</t>
  </si>
  <si>
    <t>Котельная №2,сСпасское,пер.Больничный,2</t>
  </si>
  <si>
    <t>5.536</t>
  </si>
  <si>
    <t>Котельная № 3,г.Спасск-Д.,ул. Пограничная,31</t>
  </si>
  <si>
    <t>5.537</t>
  </si>
  <si>
    <t>Котельная № 4 ,г.Спасск-Д.,ул. Силикатная,3/6</t>
  </si>
  <si>
    <t>5.538</t>
  </si>
  <si>
    <t>Котельная № 5, г.Спасск-Д.,ул.Кр.гвардейская,130</t>
  </si>
  <si>
    <t>5.539</t>
  </si>
  <si>
    <t>Котельная № 7, г.Спасск-Д.,ул.Советская,3</t>
  </si>
  <si>
    <t>5.540</t>
  </si>
  <si>
    <t>Котельная № 8, г.Спасск-Д.,ул.Цементная,2,корп.32</t>
  </si>
  <si>
    <t>5.541</t>
  </si>
  <si>
    <t>Котельная № 9, г.Спасск-Д.,ул.Горького,25/1</t>
  </si>
  <si>
    <t>5.542</t>
  </si>
  <si>
    <t>№ 2 г. Спасск-Дальний, ул. Гражданская ,10</t>
  </si>
  <si>
    <t>5.543</t>
  </si>
  <si>
    <t>№ 3а, г. Спасск-Дальний, ул. Приморская, 14</t>
  </si>
  <si>
    <t>5.544</t>
  </si>
  <si>
    <t>№ 4 с. Гайворон, ул. Ленинская, 39б</t>
  </si>
  <si>
    <t>5.545</t>
  </si>
  <si>
    <t>№ 5 с. Новосельское, ул. Центральная, 9а</t>
  </si>
  <si>
    <t>5.546</t>
  </si>
  <si>
    <t>№ 7 АМК с. Степное, ул. Центральная, 6а</t>
  </si>
  <si>
    <t>5.547</t>
  </si>
  <si>
    <t>№ 11 с. Славинка, ул. Преображенская, 21</t>
  </si>
  <si>
    <t>5.548</t>
  </si>
  <si>
    <t>№ 14 с. Хвалынка, ул. Советская, 24а</t>
  </si>
  <si>
    <t>5.549</t>
  </si>
  <si>
    <t>№ 15 с. Буссевка, ул. Светлая, 22а</t>
  </si>
  <si>
    <t>5.550</t>
  </si>
  <si>
    <t>№ 20 с. Вишневка, пер. Школьный, 1в</t>
  </si>
  <si>
    <t>5.551</t>
  </si>
  <si>
    <t>№ 21 АМК с. Красный Кут, ул. Мира, 17а</t>
  </si>
  <si>
    <t>5.552</t>
  </si>
  <si>
    <t>№ 22 АМК с. Красный Кут, ул. Зелёная, 41а</t>
  </si>
  <si>
    <t>5.553</t>
  </si>
  <si>
    <t>№ 23 с. Дубовское, ул. Молодёжная, 35а</t>
  </si>
  <si>
    <t>5.554</t>
  </si>
  <si>
    <t xml:space="preserve">№ 25 с. Прохоры, пер. Школьный, 1а </t>
  </si>
  <si>
    <t>5.555</t>
  </si>
  <si>
    <t>№ 28 с. Духовское, ул. Советская, 28</t>
  </si>
  <si>
    <t>5.556</t>
  </si>
  <si>
    <t>№ 30 с. Новорусановка, ул. Школьная, 11</t>
  </si>
  <si>
    <t>5.557</t>
  </si>
  <si>
    <t>№ 31 с. Кронштадтка, ул. Борисова, 6а</t>
  </si>
  <si>
    <t>5.558</t>
  </si>
  <si>
    <t>№ 32 с. Свиягино ул. Партизанская, 21а</t>
  </si>
  <si>
    <t>5.559</t>
  </si>
  <si>
    <t>№ 35 с. Чкаловское, пер. Первомайский, 1а</t>
  </si>
  <si>
    <t>5.560</t>
  </si>
  <si>
    <t>№ 36 с. Зеленодольское, ул. Советская, 1а</t>
  </si>
  <si>
    <t>5.561</t>
  </si>
  <si>
    <t>АМК № 37 с. Александровка, ул. Уборевича, 63б</t>
  </si>
  <si>
    <t>5.562</t>
  </si>
  <si>
    <t>№ 38 с. Александровка, ул. Советская, 72а</t>
  </si>
  <si>
    <t>5.563</t>
  </si>
  <si>
    <t xml:space="preserve">№ 42 с. Лётно-Хвалынское, ул. Первомайская, 2б     </t>
  </si>
  <si>
    <t>5.564</t>
  </si>
  <si>
    <t>№ 43 г. Спасск- Дальний ,собственная база, ул. Приморская, 18</t>
  </si>
  <si>
    <t>5.565</t>
  </si>
  <si>
    <t>ПУ-59 с. Чкаловское, пер. Торговый ,36</t>
  </si>
  <si>
    <t>5.566</t>
  </si>
  <si>
    <t>№44 г. Спасск-Дальний база водоканала,ул.Заводская,17</t>
  </si>
  <si>
    <t>5.567</t>
  </si>
  <si>
    <t>№ 45 г. Спасск- Дальний (ВОС), ул. Красногвардейская,128</t>
  </si>
  <si>
    <t>5.568</t>
  </si>
  <si>
    <t xml:space="preserve"> №46, г-н  Красный Кут</t>
  </si>
  <si>
    <t>5.569</t>
  </si>
  <si>
    <t xml:space="preserve"> №47 АМК ст. Старый Ключ, ул. Раздольная</t>
  </si>
  <si>
    <t>5.570</t>
  </si>
  <si>
    <t>№ 6  АМК г. Спасск-Дальний, ул. Ангарская,11/1</t>
  </si>
  <si>
    <t>5.571</t>
  </si>
  <si>
    <t>Котельная №2 с. Черниговка, ул.Ленинская,50</t>
  </si>
  <si>
    <t>5.572</t>
  </si>
  <si>
    <t>Котельная №3с. Черниговка,  ул.Советская,69а</t>
  </si>
  <si>
    <t>5.573</t>
  </si>
  <si>
    <t>Котельная №4с. Черниговка,  ул.Юных пионеров,9в</t>
  </si>
  <si>
    <t>5.574</t>
  </si>
  <si>
    <t>Котельная №5 с. Черниговка,ул. Юных пионеров,37</t>
  </si>
  <si>
    <t>5.575</t>
  </si>
  <si>
    <t>Котельная №6с. Черниговка,  ул.Ленинская,93</t>
  </si>
  <si>
    <t>5.576</t>
  </si>
  <si>
    <t>Котельная №7  с. Черниговка,ул.Лазо,22а</t>
  </si>
  <si>
    <t>5.577</t>
  </si>
  <si>
    <t>Котельная №8  с. Черниговка,ул.Партизанская,108в</t>
  </si>
  <si>
    <t>5.578</t>
  </si>
  <si>
    <t>Котельная №10 с. Черниговка, ул.Крупозавод ,3</t>
  </si>
  <si>
    <t>5.579</t>
  </si>
  <si>
    <t>Котельная №11 с. Черниговка, ул.Буденного,69а</t>
  </si>
  <si>
    <t>5.580</t>
  </si>
  <si>
    <t>Котельная №12 с. Черниговка, ул.Заводская,31</t>
  </si>
  <si>
    <t>5.581</t>
  </si>
  <si>
    <t>Котельная №17 с. Черниговка, ул.Пушкинская,99б</t>
  </si>
  <si>
    <t>5.582</t>
  </si>
  <si>
    <t>Котельная №23 с. Черниговка, ул.Партизанская,195б</t>
  </si>
  <si>
    <t>5.583</t>
  </si>
  <si>
    <t>Котельная №18 пгт Сибирцево, ул. Вокзальная,19</t>
  </si>
  <si>
    <t>5.584</t>
  </si>
  <si>
    <t>Котельная №20 пгт Сибирцево, ул. Комсомольская,5</t>
  </si>
  <si>
    <t>5.585</t>
  </si>
  <si>
    <t>Котельная №21 пгт Сибирцево, ул. Путейская,13а</t>
  </si>
  <si>
    <t>5.586</t>
  </si>
  <si>
    <t>Котельная №22с. Монастырище,  ул. Лазо,24а</t>
  </si>
  <si>
    <t>5.587</t>
  </si>
  <si>
    <t>Котельная ПНИ с. Майское, ул. 60лет Октября, 9</t>
  </si>
  <si>
    <t>5.588</t>
  </si>
  <si>
    <t>Котельная № 15 с. Дмитриевка, ул. Мира, 7а</t>
  </si>
  <si>
    <t>5.589</t>
  </si>
  <si>
    <t>Котельная № 16 с. Дмитриевка, ул. Советская, 25а</t>
  </si>
  <si>
    <t>5.590</t>
  </si>
  <si>
    <t>Котельная с. Синий Гай, ул. Советская, 7а</t>
  </si>
  <si>
    <t>5.591</t>
  </si>
  <si>
    <t>Котельная с. Меркушевка, ул. Ленинская, 42</t>
  </si>
  <si>
    <t>5.592</t>
  </si>
  <si>
    <t>Котельная №14 с. Реттиховка, ул.Заречная,5</t>
  </si>
  <si>
    <t>5.593</t>
  </si>
  <si>
    <t>Котельная ДЕПО пгт. Сибирцево, ул. Деповская,1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</si>
  <si>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</si>
  <si>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</si>
  <si>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</si>
  <si>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</si>
  <si>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</si>
  <si>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</si>
  <si>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</si>
  <si>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</si>
  <si>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</si>
  <si>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</si>
  <si>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</si>
  <si>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</si>
  <si>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</si>
  <si>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</si>
  <si>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</si>
  <si>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</si>
  <si>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</si>
  <si>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</si>
  <si>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</si>
  <si>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</si>
  <si>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</si>
  <si>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</si>
  <si>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</si>
  <si>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</si>
  <si>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</si>
  <si>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</si>
  <si>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</si>
  <si>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</si>
  <si>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</si>
  <si>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</si>
  <si>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</si>
  <si>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</si>
  <si>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</si>
  <si>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</si>
  <si>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</si>
  <si>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</si>
  <si>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</si>
  <si>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</si>
  <si>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</si>
  <si>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</si>
  <si>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</si>
  <si>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</si>
  <si>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</si>
  <si>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</si>
  <si>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</si>
  <si>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</si>
  <si>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</si>
  <si>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</si>
  <si>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</si>
  <si>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</si>
  <si>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</si>
  <si>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</si>
  <si>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</si>
  <si>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</si>
  <si>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</si>
  <si>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</si>
  <si>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</si>
  <si>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</si>
  <si>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</si>
  <si>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</si>
  <si>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</si>
  <si>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</si>
  <si>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</si>
  <si>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</si>
  <si>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</si>
  <si>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</si>
  <si>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</si>
  <si>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</si>
  <si>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</si>
  <si>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</si>
  <si>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</si>
  <si>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</si>
  <si>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</si>
  <si>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</si>
  <si>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</si>
  <si>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</si>
  <si>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</si>
  <si>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</si>
  <si>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</si>
  <si>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</si>
  <si>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</si>
  <si>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</si>
  <si>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</si>
  <si>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</si>
  <si>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</si>
  <si>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</si>
  <si>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</si>
  <si>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</si>
  <si>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</si>
  <si>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</si>
  <si>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</si>
  <si>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</si>
  <si>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</si>
  <si>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</si>
  <si>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</si>
  <si>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</si>
  <si>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</si>
  <si>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</si>
  <si>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</si>
  <si>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</si>
  <si>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</si>
  <si>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</si>
  <si>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</si>
  <si>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</si>
  <si>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</si>
  <si>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</si>
  <si>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</si>
  <si>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</si>
  <si>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</si>
  <si>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</si>
  <si>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</si>
  <si>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</si>
  <si>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</si>
  <si>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</si>
  <si>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</si>
  <si>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</si>
  <si>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</si>
  <si>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</si>
  <si>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</si>
  <si>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</si>
  <si>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</si>
  <si>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</si>
  <si>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</si>
  <si>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</si>
  <si>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</si>
  <si>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</si>
  <si>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</si>
  <si>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</si>
  <si>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</si>
  <si>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</si>
  <si>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</si>
  <si>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</si>
  <si>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</si>
  <si>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</si>
  <si>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</si>
  <si>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</si>
  <si>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</si>
  <si>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</si>
  <si>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</si>
  <si>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</si>
  <si>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</si>
  <si>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</si>
  <si>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</si>
  <si>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</si>
  <si>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</si>
  <si>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</si>
  <si>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</si>
  <si>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</si>
  <si>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</si>
  <si>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</si>
  <si>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</si>
  <si>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</si>
  <si>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</si>
  <si>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</si>
  <si>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</si>
  <si>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</si>
  <si>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</si>
  <si>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</si>
  <si>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</si>
  <si>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</si>
  <si>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</si>
  <si>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</si>
  <si>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</si>
  <si>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</si>
  <si>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</si>
  <si>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</si>
  <si>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</si>
  <si>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</si>
  <si>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</si>
  <si>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</si>
  <si>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</si>
  <si>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</si>
  <si>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</si>
  <si>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</si>
  <si>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</si>
  <si>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</si>
  <si>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</si>
  <si>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</si>
  <si>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</si>
  <si>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</si>
  <si>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</si>
  <si>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</si>
  <si>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</si>
  <si>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</si>
  <si>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</si>
  <si>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</si>
  <si>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</si>
  <si>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</si>
  <si>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</si>
  <si>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</si>
  <si>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</si>
  <si>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</si>
  <si>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</si>
  <si>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</si>
  <si>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</si>
  <si>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</si>
  <si>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</si>
  <si>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</si>
  <si>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</si>
  <si>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</si>
  <si>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</si>
  <si>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</si>
  <si>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</si>
  <si>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</si>
  <si>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</si>
  <si>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</si>
  <si>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</si>
  <si>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</si>
  <si>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</si>
  <si>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</si>
  <si>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</si>
  <si>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</si>
  <si>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</si>
  <si>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</si>
  <si>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</si>
  <si>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</si>
  <si>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</si>
  <si>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</si>
  <si>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</si>
  <si>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</si>
  <si>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</si>
  <si>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</si>
  <si>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</si>
  <si>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</si>
  <si>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</si>
  <si>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</si>
  <si>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</si>
  <si>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</si>
  <si>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</si>
  <si>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</si>
  <si>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</si>
  <si>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</si>
  <si>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</si>
  <si>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</si>
  <si>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</si>
  <si>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</si>
  <si>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</si>
  <si>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</si>
  <si>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</si>
  <si>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</si>
  <si>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</si>
  <si>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</si>
  <si>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</si>
  <si>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</si>
  <si>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</si>
  <si>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</si>
  <si>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</si>
  <si>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</si>
  <si>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</si>
  <si>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</si>
  <si>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</si>
  <si>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</si>
  <si>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</si>
  <si>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</si>
  <si>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</si>
  <si>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</si>
  <si>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</si>
  <si>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</si>
  <si>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</si>
  <si>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</si>
  <si>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</si>
  <si>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</si>
  <si>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</si>
  <si>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</si>
  <si>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</si>
  <si>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</si>
  <si>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</si>
  <si>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</si>
  <si>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</si>
  <si>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</si>
  <si>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</si>
  <si>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</si>
  <si>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</si>
  <si>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</si>
  <si>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</si>
  <si>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</si>
  <si>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</si>
  <si>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</si>
  <si>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</si>
  <si>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</si>
  <si>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</si>
  <si>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</si>
  <si>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</si>
  <si>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</si>
  <si>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</si>
  <si>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</si>
  <si>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</si>
  <si>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</si>
  <si>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</si>
  <si>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</si>
  <si>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</si>
  <si>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</si>
  <si>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</si>
  <si>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</si>
  <si>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</si>
  <si>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</si>
  <si>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</si>
  <si>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</si>
  <si>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</si>
  <si>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</si>
  <si>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</si>
  <si>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</si>
  <si>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</si>
  <si>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</si>
  <si>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</si>
  <si>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</si>
  <si>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</si>
  <si>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</si>
  <si>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</si>
  <si>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</si>
  <si>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</si>
  <si>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</si>
  <si>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</si>
  <si>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</si>
  <si>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</si>
  <si>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</si>
  <si>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</si>
  <si>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</si>
  <si>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</si>
  <si>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</si>
  <si>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</si>
  <si>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</si>
  <si>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</si>
  <si>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</si>
  <si>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</si>
  <si>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</si>
  <si>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</si>
  <si>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</si>
  <si>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</si>
  <si>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</si>
  <si>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</si>
  <si>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</si>
  <si>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</si>
  <si>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</si>
  <si>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</si>
  <si>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</si>
  <si>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</si>
  <si>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</si>
  <si>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</si>
  <si>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</si>
  <si>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</si>
  <si>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</si>
  <si>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</si>
  <si>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</si>
  <si>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</si>
  <si>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</si>
  <si>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</si>
  <si>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</si>
  <si>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</si>
  <si>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</si>
  <si>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</si>
  <si>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</si>
  <si>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</si>
  <si>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</si>
  <si>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</si>
  <si>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</si>
  <si>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</si>
  <si>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</si>
  <si>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</si>
  <si>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</si>
  <si>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</si>
  <si>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</si>
  <si>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</si>
  <si>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</si>
  <si>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</si>
  <si>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</si>
  <si>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</si>
  <si>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</si>
  <si>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</si>
  <si>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</si>
  <si>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</si>
  <si>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</si>
  <si>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</si>
  <si>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</si>
  <si>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</si>
  <si>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</si>
  <si>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</si>
  <si>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</si>
  <si>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</si>
  <si>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</si>
  <si>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</si>
  <si>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</si>
  <si>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</si>
  <si>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</si>
  <si>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</si>
  <si>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</si>
  <si>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</si>
  <si>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</si>
  <si>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</si>
  <si>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</si>
  <si>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</si>
  <si>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</si>
  <si>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</si>
  <si>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</si>
  <si>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</si>
  <si>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</si>
  <si>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</si>
  <si>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</si>
  <si>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</si>
  <si>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</si>
  <si>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</si>
  <si>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</si>
  <si>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</si>
  <si>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</si>
  <si>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</si>
  <si>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</si>
  <si>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</si>
  <si>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</si>
  <si>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</si>
  <si>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</si>
  <si>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</si>
  <si>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</si>
  <si>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</si>
  <si>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</si>
  <si>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</si>
  <si>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</si>
  <si>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</si>
  <si>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</si>
  <si>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</si>
  <si>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</si>
  <si>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</si>
  <si>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</si>
  <si>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</si>
  <si>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</si>
  <si>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</si>
  <si>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</si>
  <si>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</si>
  <si>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</si>
  <si>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</si>
  <si>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</si>
  <si>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</si>
  <si>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</si>
  <si>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</si>
  <si>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</si>
  <si>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</si>
  <si>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</si>
  <si>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</si>
  <si>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</si>
  <si>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</si>
  <si>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</si>
  <si>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</si>
  <si>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</si>
  <si>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</si>
  <si>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</si>
  <si>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</si>
  <si>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</si>
  <si>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</si>
  <si>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</si>
  <si>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</si>
  <si>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</si>
  <si>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</si>
  <si>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</si>
  <si>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</si>
  <si>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</si>
  <si>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</si>
  <si>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</si>
  <si>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</si>
  <si>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</si>
  <si>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</si>
  <si>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</si>
  <si>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</si>
  <si>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</si>
  <si>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</si>
  <si>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</si>
  <si>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</si>
  <si>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</si>
  <si>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</si>
  <si>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</si>
  <si>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</si>
  <si>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</si>
  <si>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</si>
  <si>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</si>
  <si>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</si>
  <si>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</si>
  <si>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</si>
  <si>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</si>
  <si>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</si>
  <si>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</si>
  <si>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</si>
  <si>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</si>
  <si>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</si>
  <si>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</si>
  <si>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</si>
  <si>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</si>
  <si>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</si>
  <si>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</si>
  <si>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</si>
  <si>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</si>
  <si>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</si>
  <si>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</si>
  <si>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</si>
  <si>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</si>
  <si>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</si>
  <si>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</si>
  <si>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</si>
  <si>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</si>
  <si>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</si>
  <si>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</si>
  <si>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</si>
  <si>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</si>
  <si>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</si>
  <si>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</si>
  <si>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</si>
  <si>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</si>
  <si>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</si>
  <si>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</si>
  <si>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</si>
  <si>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</si>
  <si>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</si>
  <si>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</si>
  <si>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</si>
  <si>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</si>
  <si>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</si>
  <si>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</si>
  <si>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</si>
  <si>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</si>
  <si>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</si>
  <si>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</si>
  <si>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</si>
  <si>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</si>
  <si>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</si>
  <si>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</si>
  <si>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</si>
  <si>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</si>
  <si>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</si>
  <si>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</si>
  <si>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</si>
  <si>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</si>
  <si>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</si>
  <si>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</si>
  <si>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</si>
  <si>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</si>
  <si>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</si>
  <si>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</si>
  <si>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</si>
  <si>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</si>
  <si>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</si>
  <si>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</si>
  <si>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</si>
  <si>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</si>
  <si>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</si>
  <si>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</si>
  <si>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Республика Ингушетия</t>
  </si>
  <si>
    <t>TERRITORY_ID</t>
  </si>
  <si>
    <t>51111111111111111111111111111111</t>
  </si>
  <si>
    <t>начинать только с 2, остальное по умолчанию</t>
  </si>
  <si>
    <t>Республика Калмыкия</t>
  </si>
  <si>
    <t>DIFFERENTIATION_ID</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</si>
  <si>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</si>
  <si>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</si>
  <si>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</si>
  <si>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</si>
  <si>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</si>
  <si>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</si>
  <si>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</si>
  <si>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</si>
  <si>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</si>
  <si>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</si>
  <si>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</si>
  <si>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</si>
  <si>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</si>
  <si>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</si>
  <si>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</si>
  <si>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</si>
  <si>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</si>
  <si>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</si>
  <si>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</si>
  <si>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</si>
  <si>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</si>
  <si>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</si>
  <si>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</si>
  <si>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</si>
  <si>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</si>
  <si>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</si>
  <si>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</si>
  <si>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</si>
  <si>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</si>
  <si>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</si>
  <si>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</si>
  <si>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</si>
  <si>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</si>
  <si>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</si>
  <si>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</si>
  <si>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</si>
  <si>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</si>
  <si>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</si>
  <si>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</si>
  <si>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</si>
  <si>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</si>
  <si>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</si>
  <si>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</si>
  <si>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</si>
  <si>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</si>
  <si>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</si>
  <si>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</si>
  <si>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</si>
  <si>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</si>
  <si>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</si>
  <si>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</si>
  <si>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</si>
  <si>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</si>
  <si>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</si>
  <si>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</si>
  <si>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</si>
  <si>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</si>
  <si>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</si>
  <si>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</si>
  <si>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</si>
  <si>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</si>
  <si>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</si>
  <si>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</si>
  <si>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</si>
  <si>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</si>
  <si>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</si>
  <si>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</si>
  <si>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</si>
  <si>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</si>
  <si>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</si>
  <si>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</si>
  <si>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</si>
  <si>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</si>
  <si>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</si>
  <si>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</si>
  <si>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</si>
  <si>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</si>
  <si>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</si>
  <si>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</si>
  <si>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</si>
  <si>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</si>
  <si>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</si>
  <si>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</si>
  <si>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</si>
  <si>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</si>
  <si>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</si>
  <si>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</si>
  <si>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</si>
  <si>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</si>
  <si>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</si>
  <si>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</si>
  <si>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</si>
  <si>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</si>
  <si>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</si>
  <si>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</si>
  <si>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</si>
  <si>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</si>
  <si>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</si>
  <si>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</si>
  <si>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</si>
  <si>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</si>
  <si>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</si>
  <si>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</si>
  <si>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</si>
  <si>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</si>
  <si>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</si>
  <si>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</si>
  <si>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</si>
  <si>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</si>
  <si>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</si>
  <si>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</si>
  <si>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</si>
  <si>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</si>
  <si>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</si>
  <si>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</si>
  <si>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</si>
  <si>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</si>
  <si>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</si>
  <si>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</si>
  <si>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</si>
  <si>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</si>
  <si>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</si>
  <si>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</si>
  <si>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</si>
  <si>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</si>
  <si>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</si>
  <si>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</si>
  <si>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</si>
  <si>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</si>
  <si>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</si>
  <si>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</si>
  <si>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</si>
  <si>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</si>
  <si>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</si>
  <si>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</si>
  <si>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</si>
  <si>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</si>
  <si>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</si>
  <si>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</si>
  <si>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</si>
  <si>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</si>
  <si>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</si>
  <si>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</si>
  <si>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</si>
  <si>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</si>
  <si>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</si>
  <si>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</si>
  <si>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</si>
  <si>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</si>
  <si>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</si>
  <si>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</si>
  <si>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</si>
  <si>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</si>
  <si>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</si>
  <si>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</si>
  <si>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</si>
  <si>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</si>
  <si>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</si>
  <si>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</si>
  <si>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</si>
  <si>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</si>
  <si>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</si>
  <si>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</si>
  <si>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</si>
  <si>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</si>
  <si>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</si>
  <si>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</si>
  <si>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</si>
  <si>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</si>
  <si>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</si>
  <si>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</si>
  <si>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</si>
  <si>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</si>
  <si>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</si>
  <si>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</si>
  <si>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</si>
  <si>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</si>
  <si>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</si>
  <si>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</si>
  <si>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</si>
  <si>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</si>
  <si>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</si>
  <si>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</si>
  <si>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</si>
  <si>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</si>
  <si>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</si>
  <si>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</si>
  <si>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</si>
  <si>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</si>
  <si>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</si>
  <si>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</si>
  <si>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</si>
  <si>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</si>
  <si>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</si>
  <si>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</si>
  <si>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</si>
  <si>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</si>
  <si>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</si>
  <si>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</si>
  <si>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</si>
  <si>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</si>
  <si>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</si>
  <si>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</si>
  <si>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</si>
  <si>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</si>
  <si>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</si>
  <si>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</si>
  <si>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</si>
  <si>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</si>
  <si>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</si>
  <si>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</si>
  <si>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</si>
  <si>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</si>
  <si>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</si>
  <si>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</si>
  <si>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</si>
  <si>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</si>
  <si>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</si>
  <si>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</si>
  <si>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</si>
  <si>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</si>
  <si>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</si>
  <si>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</si>
  <si>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</si>
  <si>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</si>
  <si>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</si>
  <si>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</si>
  <si>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</si>
  <si>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</si>
  <si>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</si>
  <si>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</si>
  <si>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</si>
  <si>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</si>
  <si>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</si>
  <si>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</si>
  <si>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</si>
  <si>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</si>
  <si>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</si>
  <si>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</si>
  <si>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</si>
  <si>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</si>
  <si>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</si>
  <si>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</si>
  <si>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</si>
  <si>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</si>
  <si>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</si>
  <si>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</si>
  <si>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</si>
  <si>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</si>
  <si>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</si>
  <si>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</si>
  <si>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</si>
  <si>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</si>
  <si>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</si>
  <si>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</si>
  <si>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</si>
  <si>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</si>
  <si>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</si>
  <si>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</si>
  <si>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</si>
  <si>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</si>
  <si>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</si>
  <si>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</si>
  <si>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</si>
  <si>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</si>
  <si>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</si>
  <si>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</si>
  <si>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</si>
  <si>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</si>
  <si>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</si>
  <si>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</si>
  <si>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</si>
  <si>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</si>
  <si>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</si>
  <si>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</si>
  <si>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</si>
  <si>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</si>
  <si>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</si>
  <si>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</si>
  <si>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</si>
  <si>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</si>
  <si>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</si>
  <si>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</si>
  <si>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</si>
  <si>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</si>
  <si>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</si>
  <si>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</si>
  <si>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</si>
  <si>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</si>
  <si>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</si>
  <si>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</si>
  <si>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</si>
  <si>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</si>
  <si>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</si>
  <si>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</si>
  <si>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</si>
  <si>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</si>
  <si>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</si>
  <si>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</si>
  <si>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</si>
  <si>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</si>
  <si>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</si>
  <si>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</si>
  <si>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</si>
  <si>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</si>
  <si>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</si>
  <si>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</si>
  <si>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</si>
  <si>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</si>
  <si>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</si>
  <si>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</si>
  <si>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</si>
  <si>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</si>
  <si>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</si>
  <si>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</si>
  <si>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</si>
  <si>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</si>
  <si>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</si>
  <si>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</si>
  <si>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</si>
  <si>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</si>
  <si>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</si>
  <si>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</si>
  <si>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</si>
  <si>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</si>
  <si>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</si>
  <si>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</si>
  <si>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</si>
  <si>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</si>
  <si>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</si>
  <si>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</si>
  <si>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</si>
  <si>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</si>
  <si>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</si>
  <si>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</si>
  <si>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</si>
  <si>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</si>
  <si>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</si>
  <si>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</si>
  <si>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</si>
  <si>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</si>
  <si>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</si>
  <si>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</si>
  <si>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</si>
  <si>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</si>
  <si>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</si>
  <si>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</si>
  <si>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</si>
  <si>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</si>
  <si>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</si>
  <si>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</si>
  <si>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</si>
  <si>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</si>
  <si>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</si>
  <si>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</si>
  <si>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</si>
  <si>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</si>
  <si>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</si>
  <si>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</si>
  <si>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</si>
  <si>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</si>
  <si>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</si>
  <si>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</si>
  <si>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</si>
  <si>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</si>
  <si>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</si>
  <si>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</si>
  <si>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</si>
  <si>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</si>
  <si>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</si>
  <si>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</si>
  <si>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</si>
  <si>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</si>
  <si>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</si>
  <si>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</si>
  <si>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</si>
  <si>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</si>
  <si>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</si>
  <si>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</si>
  <si>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</si>
  <si>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</si>
  <si>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</si>
  <si>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</si>
  <si>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</si>
  <si>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</si>
  <si>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</si>
  <si>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</si>
  <si>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</si>
  <si>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</si>
  <si>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</si>
  <si>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</si>
  <si>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</si>
  <si>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</si>
  <si>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</si>
  <si>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</si>
  <si>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</si>
  <si>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</si>
  <si>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</si>
  <si>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</si>
  <si>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</si>
  <si>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</si>
  <si>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</si>
  <si>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</si>
  <si>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</si>
  <si>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</si>
  <si>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</si>
  <si>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</si>
  <si>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</si>
  <si>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</si>
  <si>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</si>
  <si>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</si>
  <si>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</si>
  <si>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</si>
  <si>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</si>
  <si>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</si>
  <si>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</si>
  <si>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</si>
  <si>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</si>
  <si>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</si>
  <si>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</si>
  <si>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</si>
  <si>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</si>
  <si>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</si>
  <si>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</si>
  <si>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</si>
  <si>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</si>
  <si>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</si>
  <si>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</si>
  <si>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</si>
  <si>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</si>
  <si>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</si>
  <si>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</si>
  <si>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</si>
  <si>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</si>
  <si>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</si>
  <si>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</si>
  <si>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</si>
  <si>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</si>
  <si>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</si>
  <si>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</si>
  <si>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</si>
  <si>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</si>
  <si>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</si>
  <si>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</si>
  <si>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</si>
  <si>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</si>
  <si>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</si>
  <si>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</si>
  <si>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</si>
  <si>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</si>
  <si>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</si>
  <si>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</si>
  <si>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</si>
  <si>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</si>
  <si>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</si>
  <si>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</si>
  <si>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</si>
  <si>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</si>
  <si>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</si>
  <si>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</si>
  <si>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</si>
  <si>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</si>
  <si>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</si>
  <si>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</si>
  <si>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</si>
  <si>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</si>
  <si>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</si>
  <si>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</si>
  <si>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</si>
  <si>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</si>
  <si>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</si>
  <si>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</si>
  <si>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</si>
  <si>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</si>
  <si>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</si>
  <si>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</si>
  <si>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</si>
  <si>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</si>
  <si>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</si>
  <si>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</si>
  <si>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</si>
  <si>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</si>
  <si>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</si>
  <si>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</si>
  <si>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</si>
  <si>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</si>
  <si>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</si>
  <si>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</si>
  <si>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</si>
  <si>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</si>
  <si>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</si>
  <si>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</si>
  <si>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</si>
  <si>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</si>
  <si>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</si>
  <si>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</si>
  <si>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</si>
  <si>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</si>
  <si>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</si>
  <si>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</si>
  <si>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</si>
  <si>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</si>
  <si>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</si>
  <si>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</si>
  <si>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</si>
  <si>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</si>
  <si>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</si>
  <si>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</si>
  <si>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</si>
  <si>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</si>
  <si>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</si>
  <si>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</si>
  <si>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</si>
  <si>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</si>
  <si>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</si>
  <si>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</si>
  <si>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</si>
  <si>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</si>
  <si>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</si>
  <si>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</si>
  <si>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</si>
  <si>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</si>
  <si>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</si>
  <si>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</si>
  <si>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</si>
  <si>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</si>
  <si>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</si>
  <si>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</si>
  <si>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</si>
  <si>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</si>
  <si>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</si>
  <si>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</si>
  <si>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</si>
  <si>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</si>
  <si>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</si>
  <si>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</si>
  <si>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</si>
  <si>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</si>
  <si>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</si>
  <si>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</si>
  <si>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</si>
  <si>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</si>
  <si>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</si>
  <si>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</si>
  <si>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</si>
  <si>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</si>
  <si>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</si>
  <si>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</si>
  <si>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</si>
  <si>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</si>
  <si>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</si>
  <si>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</si>
  <si>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</si>
  <si>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</si>
  <si>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</si>
  <si>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</si>
  <si>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</si>
  <si>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</si>
  <si>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</si>
  <si>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</si>
  <si>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</si>
  <si>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</si>
  <si>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</si>
  <si>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</si>
  <si>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</si>
  <si>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</si>
  <si>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</si>
  <si>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</si>
  <si>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</si>
  <si>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</si>
  <si>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</si>
  <si>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</si>
  <si>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</si>
  <si>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</si>
  <si>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</si>
  <si>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</si>
  <si>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</si>
  <si>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</si>
  <si>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</si>
  <si>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</si>
  <si>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</si>
  <si>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</si>
  <si>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</si>
  <si>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</si>
  <si>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</si>
  <si>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</si>
  <si>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</si>
  <si>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</si>
  <si>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</si>
  <si>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</si>
  <si>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</si>
  <si>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</si>
  <si>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</si>
  <si>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</si>
  <si>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</si>
  <si>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</si>
  <si>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</si>
  <si>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</si>
  <si>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</si>
  <si>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</si>
  <si>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</si>
  <si>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</si>
  <si>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</si>
  <si>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</si>
  <si>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</si>
  <si>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</si>
  <si>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</si>
  <si>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</si>
  <si>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</si>
  <si>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</si>
  <si>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</si>
  <si>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</si>
  <si>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</si>
  <si>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</si>
  <si>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</si>
  <si>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</si>
  <si>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</si>
  <si>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</si>
  <si>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</si>
  <si>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</si>
  <si>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</si>
  <si>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</si>
  <si>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</si>
  <si>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</si>
  <si>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</si>
  <si>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</si>
  <si>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</si>
  <si>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</si>
  <si>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</si>
  <si>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</si>
  <si>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</si>
  <si>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</si>
  <si>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</si>
  <si>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</si>
  <si>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</si>
  <si>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</si>
  <si>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</si>
  <si>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</si>
  <si>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</si>
  <si>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</si>
  <si>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</si>
  <si>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</si>
  <si>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</si>
  <si>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</si>
  <si>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</si>
  <si>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</si>
  <si>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</si>
  <si>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</si>
  <si>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</si>
  <si>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</si>
  <si>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</si>
  <si>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</si>
  <si>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</si>
  <si>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</si>
  <si>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</si>
  <si>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</si>
  <si>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</si>
  <si>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</si>
  <si>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</si>
  <si>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</si>
  <si>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</si>
  <si>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</si>
  <si>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</si>
  <si>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</si>
  <si>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</si>
  <si>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</si>
  <si>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</si>
  <si>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</si>
  <si>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</si>
  <si>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</si>
  <si>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</si>
  <si>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</si>
  <si>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</si>
  <si>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</si>
  <si>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</si>
  <si>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</si>
  <si>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</si>
  <si>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</si>
  <si>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</si>
  <si>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</si>
  <si>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</si>
  <si>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</si>
  <si>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</si>
  <si>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</si>
  <si>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</si>
  <si>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</si>
  <si>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</si>
  <si>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</si>
  <si>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</si>
  <si>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</si>
  <si>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</si>
  <si>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</si>
  <si>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</si>
  <si>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</si>
  <si>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</si>
  <si>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</si>
  <si>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</si>
  <si>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</si>
  <si>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</si>
  <si>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</si>
  <si>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</si>
  <si>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</si>
  <si>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</si>
  <si>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</si>
  <si>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</si>
  <si>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</si>
  <si>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</si>
  <si>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</si>
  <si>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</si>
  <si>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</si>
  <si>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</si>
  <si>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</si>
  <si>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</si>
  <si>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</si>
  <si>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</si>
  <si>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</si>
  <si>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</si>
  <si>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</si>
  <si>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</si>
  <si>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</si>
  <si>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</si>
  <si>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</si>
  <si>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</si>
  <si>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</si>
  <si>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</si>
  <si>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</si>
  <si>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</si>
  <si>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</si>
  <si>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</si>
  <si>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</si>
  <si>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</si>
  <si>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</si>
  <si>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</si>
  <si>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</si>
  <si>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</si>
  <si>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</si>
  <si>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</si>
  <si>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</si>
  <si>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</si>
  <si>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</si>
  <si>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</si>
  <si>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</si>
  <si>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</si>
  <si>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</si>
  <si>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</si>
  <si>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</si>
  <si>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</si>
  <si>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</si>
  <si>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</si>
  <si>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</si>
  <si>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</si>
  <si>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</si>
  <si>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</si>
  <si>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</si>
  <si>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</si>
  <si>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</si>
  <si>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</si>
  <si>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</si>
  <si>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</si>
  <si>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</si>
  <si>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</si>
  <si>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</si>
  <si>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</si>
  <si>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</si>
  <si>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</si>
  <si>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</si>
  <si>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</si>
  <si>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</si>
  <si>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</si>
  <si>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</si>
  <si>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</si>
  <si>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</si>
  <si>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</si>
  <si>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</si>
  <si>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</si>
  <si>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</si>
  <si>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</si>
  <si>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</si>
  <si>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</si>
  <si>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</si>
  <si>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</si>
  <si>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</si>
  <si>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</si>
  <si>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</si>
  <si>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</si>
  <si>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</si>
  <si>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</si>
  <si>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</si>
  <si>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</si>
  <si>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</si>
  <si>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</si>
  <si>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</si>
  <si>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</si>
  <si>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</si>
  <si>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</si>
  <si>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</si>
  <si>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</si>
  <si>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</si>
  <si>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</si>
  <si>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</si>
  <si>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</si>
  <si>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</si>
  <si>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</si>
  <si>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</si>
  <si>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</si>
  <si>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</si>
  <si>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</si>
  <si>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</si>
  <si>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</si>
  <si>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</si>
  <si>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</si>
  <si>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</si>
  <si>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</si>
  <si>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</si>
  <si>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</si>
  <si>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</si>
  <si>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</si>
  <si>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</si>
  <si>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</si>
  <si>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</si>
  <si>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</si>
  <si>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</si>
  <si>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</si>
  <si>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</si>
  <si>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</si>
  <si>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</si>
  <si>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</si>
  <si>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</si>
  <si>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</si>
  <si>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</si>
  <si>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</si>
  <si>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</si>
  <si>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</si>
  <si>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</si>
  <si>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</si>
  <si>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</si>
  <si>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</si>
  <si>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</si>
  <si>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</si>
  <si>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</si>
  <si>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</si>
  <si>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</si>
  <si>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</si>
  <si>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</si>
  <si>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</si>
  <si>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</si>
  <si>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</si>
  <si>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</si>
  <si>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</si>
  <si>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</si>
  <si>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</si>
  <si>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</si>
  <si>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</si>
  <si>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</si>
  <si>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</si>
  <si>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</si>
  <si>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</si>
  <si>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</si>
  <si>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</si>
  <si>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</si>
  <si>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</si>
  <si>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</si>
  <si>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</si>
  <si>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</si>
  <si>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</si>
  <si>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</si>
  <si>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</si>
  <si>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</si>
  <si>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</si>
  <si>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</si>
  <si>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</si>
  <si>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</si>
  <si>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</si>
  <si>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</si>
  <si>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</si>
  <si>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</si>
  <si>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</si>
  <si>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</si>
  <si>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</si>
  <si>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</si>
  <si>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</si>
  <si>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</si>
  <si>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</si>
  <si>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</si>
  <si>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</si>
  <si>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</si>
  <si>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</si>
  <si>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</si>
  <si>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</si>
  <si>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</si>
  <si>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</si>
  <si>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</si>
  <si>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</si>
  <si>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</si>
  <si>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</si>
  <si>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</si>
  <si>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</si>
  <si>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</si>
  <si>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</si>
  <si>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</si>
  <si>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</si>
  <si>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</si>
  <si>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</si>
  <si>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</si>
  <si>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</si>
  <si>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</si>
  <si>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</si>
  <si>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</si>
  <si>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</si>
  <si>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</si>
  <si>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</si>
  <si>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</si>
  <si>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</si>
  <si>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</si>
  <si>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</si>
  <si>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</si>
  <si>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</si>
  <si>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</si>
  <si>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</si>
  <si>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</si>
  <si>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</si>
  <si>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</si>
  <si>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</si>
  <si>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</si>
  <si>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</si>
  <si>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</si>
  <si>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</si>
  <si>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</si>
  <si>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</si>
  <si>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</si>
  <si>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</si>
  <si>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</si>
  <si>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</si>
  <si>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</si>
  <si>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</si>
  <si>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</si>
  <si>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</si>
  <si>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</si>
  <si>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</si>
  <si>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</si>
  <si>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</si>
  <si>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</si>
  <si>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</si>
  <si>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</si>
  <si>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</si>
  <si>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</si>
  <si>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</si>
  <si>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</si>
  <si>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</si>
  <si>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</si>
  <si>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</si>
  <si>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</si>
  <si>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</si>
  <si>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</si>
  <si>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</si>
  <si>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</si>
  <si>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</si>
  <si>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</si>
  <si>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</si>
  <si>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</si>
  <si>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</si>
  <si>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</si>
  <si>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</si>
  <si>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</si>
  <si>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</si>
  <si>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</si>
  <si>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</si>
  <si>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</si>
  <si>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</si>
  <si>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</si>
  <si>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</si>
  <si>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</si>
  <si>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</si>
  <si>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</si>
  <si>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</si>
  <si>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</si>
  <si>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</si>
  <si>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</si>
  <si>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</si>
  <si>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</si>
  <si>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</si>
  <si>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</si>
  <si>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</si>
  <si>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</si>
  <si>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</si>
  <si>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</si>
  <si>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</si>
  <si>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</si>
  <si>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</si>
  <si>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</si>
  <si>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</si>
  <si>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</si>
  <si>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</si>
  <si>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</si>
  <si>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</si>
  <si>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</si>
  <si>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</si>
  <si>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</si>
  <si>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</si>
  <si>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</si>
  <si>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</si>
  <si>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</si>
  <si>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</si>
  <si>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</si>
  <si>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</si>
  <si>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</si>
  <si>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</si>
  <si>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</si>
  <si>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</si>
  <si>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</si>
  <si>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</si>
  <si>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</si>
  <si>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</si>
  <si>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</si>
  <si>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</si>
  <si>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</si>
  <si>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</si>
  <si>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</si>
  <si>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</si>
  <si>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</si>
  <si>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</si>
  <si>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</si>
  <si>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</si>
  <si>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</si>
  <si>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</si>
  <si>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</si>
  <si>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</si>
  <si>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</si>
  <si>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</si>
  <si>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</si>
  <si>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</si>
  <si>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</si>
  <si>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</si>
  <si>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</si>
  <si>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</si>
  <si>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</si>
  <si>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</si>
  <si>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</si>
  <si>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</si>
  <si>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</si>
  <si>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</si>
  <si>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</si>
  <si>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</si>
  <si>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</si>
  <si>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</si>
  <si>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</si>
  <si>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</si>
  <si>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</si>
  <si>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</si>
  <si>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</si>
  <si>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</si>
  <si>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</si>
  <si>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</si>
  <si>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</si>
  <si>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</si>
  <si>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</si>
  <si>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</si>
  <si>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</si>
  <si>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</si>
  <si>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</si>
  <si>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</si>
  <si>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</si>
  <si>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</si>
  <si>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</si>
  <si>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</si>
  <si>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</si>
  <si>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</si>
  <si>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</si>
  <si>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</si>
  <si>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</si>
  <si>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</si>
  <si>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</si>
  <si>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</si>
  <si>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</si>
  <si>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</si>
  <si>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</si>
  <si>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</si>
  <si>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</si>
  <si>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</si>
  <si>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</si>
  <si>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</si>
  <si>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</si>
  <si>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</si>
  <si>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</si>
  <si>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</si>
  <si>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</si>
  <si>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</si>
  <si>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</si>
  <si>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</si>
  <si>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</si>
  <si>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</si>
  <si>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</si>
  <si>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</si>
  <si>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</si>
  <si>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</si>
  <si>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</si>
  <si>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</si>
  <si>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</si>
  <si>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</si>
  <si>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</si>
  <si>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</si>
  <si>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</si>
  <si>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</si>
  <si>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</si>
  <si>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</si>
  <si>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</si>
  <si>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</si>
  <si>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</si>
  <si>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</si>
  <si>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</si>
  <si>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</si>
  <si>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</si>
  <si>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</si>
  <si>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</si>
  <si>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</si>
  <si>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</si>
  <si>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</si>
  <si>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</si>
  <si>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</si>
  <si>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</si>
  <si>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</si>
  <si>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</si>
  <si>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</si>
  <si>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</si>
  <si>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</si>
  <si>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</si>
  <si>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</si>
  <si>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</si>
  <si>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</si>
  <si>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</si>
  <si>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</si>
  <si>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</si>
  <si>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</si>
  <si>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</si>
  <si>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</si>
  <si>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</si>
  <si>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</si>
  <si>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</si>
  <si>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</si>
  <si>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</si>
  <si>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</si>
  <si>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</si>
  <si>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</si>
  <si>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</si>
  <si>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</si>
  <si>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</si>
  <si>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</si>
  <si>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</si>
  <si>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</si>
  <si>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</si>
  <si>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</si>
  <si>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</si>
  <si>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</si>
  <si>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</si>
  <si>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</si>
  <si>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</si>
  <si>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</si>
  <si>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</si>
  <si>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</si>
  <si>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</si>
  <si>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</si>
  <si>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</si>
  <si>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</si>
  <si>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</si>
  <si>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</si>
  <si>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</si>
  <si>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</si>
  <si>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</si>
  <si>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</si>
  <si>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</si>
  <si>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</si>
  <si>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</si>
  <si>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</si>
  <si>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</si>
  <si>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</si>
  <si>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</si>
  <si>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</si>
  <si>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</si>
  <si>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</si>
  <si>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</si>
  <si>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</si>
  <si>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</si>
  <si>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</si>
  <si>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</si>
  <si>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</si>
  <si>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</si>
  <si>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</si>
  <si>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</si>
  <si>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</si>
  <si>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</si>
  <si>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</si>
  <si>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</si>
  <si>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</si>
  <si>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</si>
  <si>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</si>
  <si>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</si>
  <si>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</si>
  <si>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</si>
  <si>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</si>
  <si>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</si>
  <si>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</si>
  <si>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</si>
  <si>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</si>
  <si>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</si>
  <si>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</si>
  <si>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</si>
  <si>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</si>
  <si>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</si>
  <si>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</si>
  <si>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</si>
  <si>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</si>
  <si>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</si>
  <si>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</si>
  <si>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</si>
  <si>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</si>
  <si>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</si>
  <si>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</si>
  <si>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</si>
  <si>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</si>
  <si>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</si>
  <si>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</si>
  <si>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</si>
  <si>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</si>
  <si>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</si>
  <si>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</si>
  <si>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</si>
  <si>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</si>
  <si>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</si>
  <si>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</si>
  <si>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</si>
  <si>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</si>
  <si>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</si>
  <si>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</si>
  <si>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</si>
  <si>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</si>
  <si>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</si>
  <si>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</si>
  <si>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</si>
  <si>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</si>
  <si>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</si>
  <si>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</si>
  <si>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</si>
  <si>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</si>
  <si>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</si>
  <si>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</si>
  <si>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</si>
  <si>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</si>
  <si>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</si>
  <si>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</si>
  <si>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</si>
  <si>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</si>
  <si>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</si>
  <si>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</si>
  <si>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</si>
  <si>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</si>
  <si>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</si>
  <si>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</si>
  <si>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</si>
  <si>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</si>
  <si>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</si>
  <si>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</si>
  <si>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</si>
  <si>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</si>
  <si>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</si>
  <si>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</si>
  <si>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</si>
  <si>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</si>
  <si>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</si>
  <si>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</si>
  <si>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</si>
  <si>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</si>
  <si>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</si>
  <si>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</si>
  <si>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</si>
  <si>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</si>
  <si>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</si>
  <si>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</si>
  <si>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</si>
  <si>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</si>
  <si>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</si>
  <si>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</si>
  <si>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</si>
  <si>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</si>
  <si>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</si>
  <si>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</si>
  <si>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</si>
  <si>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</si>
  <si>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</si>
  <si>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</si>
  <si>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</si>
  <si>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</si>
  <si>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</si>
  <si>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</si>
  <si>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</si>
  <si>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</si>
  <si>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</si>
  <si>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</si>
  <si>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</si>
  <si>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</si>
  <si>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</si>
  <si>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</si>
  <si>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</si>
  <si>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</si>
  <si>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</si>
  <si>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</si>
  <si>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</si>
  <si>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</si>
  <si>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</si>
  <si>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</si>
  <si>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</si>
  <si>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</si>
  <si>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</si>
  <si>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</si>
  <si>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</si>
  <si>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</si>
  <si>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</si>
  <si>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</si>
  <si>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</si>
  <si>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</si>
  <si>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</si>
  <si>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</si>
  <si>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</si>
  <si>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</si>
  <si>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</si>
  <si>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</si>
  <si>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</si>
  <si>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</si>
  <si>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</si>
  <si>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</si>
  <si>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</si>
  <si>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</si>
  <si>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</si>
  <si>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</si>
  <si>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</si>
  <si>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</si>
  <si>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</si>
  <si>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</si>
  <si>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</si>
  <si>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</si>
  <si>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</si>
  <si>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</si>
  <si>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</si>
  <si>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</si>
  <si>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</si>
  <si>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</si>
  <si>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</si>
  <si>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</si>
  <si>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</si>
  <si>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</si>
  <si>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</si>
  <si>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</si>
  <si>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</si>
  <si>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</si>
  <si>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</si>
  <si>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</si>
  <si>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</si>
  <si>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</si>
  <si>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</si>
  <si>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</si>
  <si>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</si>
  <si>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</si>
  <si>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</si>
  <si>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</si>
  <si>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</si>
  <si>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</si>
  <si>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</si>
  <si>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</si>
  <si>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</si>
  <si>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</si>
  <si>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</si>
  <si>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</si>
  <si>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</si>
  <si>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</si>
  <si>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</si>
  <si>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</si>
  <si>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</si>
  <si>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</si>
  <si>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</si>
  <si>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</si>
  <si>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</si>
  <si>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</si>
  <si>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</si>
  <si>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</si>
  <si>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</si>
  <si>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</si>
  <si>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</si>
  <si>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</si>
  <si>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</si>
  <si>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</si>
  <si>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</si>
  <si>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</si>
  <si>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</si>
  <si>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</si>
  <si>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</si>
  <si>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</si>
  <si>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</si>
  <si>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</si>
  <si>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</si>
  <si>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</si>
  <si>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</si>
  <si>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</si>
  <si>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</si>
  <si>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</si>
  <si>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</si>
  <si>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</si>
  <si>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</si>
  <si>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</si>
  <si>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</si>
  <si>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</si>
  <si>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</si>
  <si>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</si>
  <si>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</si>
  <si>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</si>
  <si>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</si>
  <si>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</si>
  <si>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</si>
  <si>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</si>
  <si>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</si>
  <si>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</si>
  <si>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</si>
  <si>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</si>
  <si>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</si>
  <si>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</si>
  <si>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</si>
  <si>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</si>
  <si>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</si>
  <si>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</si>
  <si>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</si>
  <si>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</si>
  <si>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</si>
  <si>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</si>
  <si>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</si>
  <si>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</si>
  <si>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</si>
  <si>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</si>
  <si>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</si>
  <si>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</si>
  <si>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</si>
  <si>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</si>
  <si>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</si>
  <si>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</si>
  <si>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</si>
  <si>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</si>
  <si>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</si>
  <si>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</si>
  <si>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</si>
  <si>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</si>
  <si>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</si>
  <si>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</si>
  <si>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</si>
  <si>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</si>
  <si>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</si>
  <si>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</si>
  <si>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</si>
  <si>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</si>
  <si>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</si>
  <si>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</si>
  <si>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</si>
  <si>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</si>
  <si>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</si>
  <si>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</si>
  <si>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</si>
  <si>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</si>
  <si>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</si>
  <si>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</si>
  <si>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</si>
  <si>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</si>
  <si>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</si>
  <si>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</si>
  <si>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</si>
  <si>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</si>
  <si>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</si>
  <si>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</si>
  <si>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</si>
  <si>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</si>
  <si>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</si>
  <si>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</si>
  <si>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</si>
  <si>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</si>
  <si>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</si>
  <si>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</si>
  <si>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</si>
  <si>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</si>
  <si>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</si>
  <si>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</si>
  <si>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</si>
  <si>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</si>
  <si>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</si>
  <si>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</si>
  <si>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</si>
  <si>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</si>
  <si>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</si>
  <si>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</si>
  <si>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</si>
  <si>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</si>
  <si>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</si>
  <si>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</si>
  <si>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</si>
  <si>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</si>
  <si>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</si>
  <si>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</si>
  <si>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</si>
  <si>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</si>
  <si>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</si>
  <si>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</si>
  <si>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</si>
  <si>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</si>
  <si>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</si>
  <si>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</si>
  <si>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</si>
  <si>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</si>
  <si>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</si>
  <si>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</si>
  <si>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муниципальный округ</t>
  </si>
  <si>
    <t>городской округ</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</si>
  <si>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</si>
  <si>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</si>
  <si>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</si>
  <si>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</si>
  <si>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</si>
  <si>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</si>
  <si>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</si>
  <si>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</si>
  <si>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</si>
  <si>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</si>
  <si>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</si>
  <si>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</si>
  <si>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</si>
  <si>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</si>
  <si>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</si>
  <si>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</si>
  <si>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</si>
  <si>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</si>
  <si>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</si>
  <si>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</si>
  <si>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</si>
  <si>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</si>
  <si>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</si>
  <si>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</si>
  <si>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</si>
  <si>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</si>
  <si>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</si>
  <si>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</si>
  <si>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</si>
  <si>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</si>
  <si>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</si>
  <si>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</si>
  <si>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</si>
  <si>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</si>
  <si>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</si>
  <si>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</si>
  <si>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</si>
  <si>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</si>
  <si>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</si>
  <si>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</si>
  <si>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</si>
  <si>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</si>
  <si>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</si>
  <si>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</si>
  <si>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</si>
  <si>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</si>
  <si>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</si>
  <si>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</si>
  <si>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</si>
  <si>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</si>
  <si>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</si>
  <si>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</si>
  <si>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</si>
  <si>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</si>
  <si>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</si>
  <si>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</si>
  <si>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Михайловский муниципальный округ</t>
  </si>
  <si>
    <t>05520000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</si>
  <si>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</si>
  <si>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</si>
  <si>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</si>
  <si>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</si>
  <si>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</si>
  <si>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</si>
  <si>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</si>
  <si>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</si>
  <si>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</si>
  <si>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</si>
  <si>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</si>
  <si>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</si>
  <si>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</si>
  <si>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</si>
  <si>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Надеждинское сельское поселение</t>
  </si>
  <si>
    <t>05623402</t>
  </si>
  <si>
    <t>Раздольненское сельское поселение</t>
  </si>
  <si>
    <t>05623404</t>
  </si>
  <si>
    <t>Тавричанское сельское поселение</t>
  </si>
  <si>
    <t>05623407</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</si>
  <si>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</si>
  <si>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</si>
  <si>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</si>
  <si>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</si>
  <si>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</si>
  <si>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</si>
  <si>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</si>
  <si>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</si>
  <si>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</si>
  <si>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</si>
  <si>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</si>
  <si>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</si>
  <si>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</si>
  <si>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</si>
  <si>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</si>
  <si>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</si>
  <si>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</si>
  <si>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</si>
  <si>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</si>
  <si>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</si>
  <si>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</si>
  <si>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</si>
  <si>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</si>
  <si>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</si>
  <si>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</si>
  <si>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</si>
  <si>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</si>
  <si>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</si>
  <si>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</si>
  <si>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</si>
  <si>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</si>
  <si>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</si>
  <si>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</si>
  <si>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</si>
  <si>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</si>
  <si>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</si>
  <si>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</si>
  <si>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</si>
  <si>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</si>
  <si>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</si>
  <si>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</si>
  <si>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</si>
  <si>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</si>
  <si>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</si>
  <si>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</si>
  <si>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</si>
  <si>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</si>
  <si>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</si>
  <si>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</si>
  <si>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</si>
  <si>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</si>
  <si>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</si>
  <si>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</si>
  <si>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</si>
  <si>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</si>
  <si>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</si>
  <si>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</si>
  <si>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</si>
  <si>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</si>
  <si>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</si>
  <si>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</si>
  <si>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</si>
  <si>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</si>
  <si>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</si>
  <si>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</si>
  <si>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</si>
  <si>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</si>
  <si>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</si>
  <si>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</si>
  <si>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</si>
  <si>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</si>
  <si>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</si>
  <si>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</si>
  <si>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</si>
  <si>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</si>
  <si>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</si>
  <si>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</si>
  <si>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</si>
  <si>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</si>
  <si>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</si>
  <si>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</si>
  <si>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</si>
  <si>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</si>
  <si>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</si>
  <si>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</si>
  <si>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</si>
  <si>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</si>
  <si>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</si>
  <si>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</si>
  <si>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</si>
  <si>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</si>
  <si>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</si>
  <si>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</si>
  <si>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</si>
  <si>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</si>
  <si>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</si>
  <si>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</si>
  <si>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</si>
  <si>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</si>
  <si>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</si>
  <si>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</si>
  <si>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</si>
  <si>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</si>
  <si>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</si>
  <si>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</si>
  <si>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</si>
  <si>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</si>
  <si>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</si>
  <si>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</si>
  <si>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</si>
  <si>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</si>
  <si>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</si>
  <si>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</si>
  <si>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</si>
  <si>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</si>
  <si>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</si>
  <si>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</si>
  <si>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</si>
  <si>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</si>
  <si>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</si>
  <si>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</si>
  <si>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</si>
  <si>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</si>
  <si>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</si>
  <si>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</si>
  <si>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</si>
  <si>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</si>
  <si>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</si>
  <si>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</si>
  <si>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</si>
  <si>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</si>
  <si>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</si>
  <si>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</si>
  <si>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</si>
  <si>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</si>
  <si>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</si>
  <si>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</si>
  <si>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</si>
  <si>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</si>
  <si>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</si>
  <si>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</si>
  <si>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</si>
  <si>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</si>
  <si>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</si>
  <si>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</si>
  <si>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</si>
  <si>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</si>
  <si>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</si>
  <si>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</si>
  <si>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</si>
  <si>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</si>
  <si>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</si>
  <si>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</si>
  <si>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</si>
  <si>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</si>
  <si>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</si>
  <si>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</si>
  <si>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</si>
  <si>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</si>
  <si>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</si>
  <si>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</si>
  <si>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</si>
  <si>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</si>
  <si>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</si>
  <si>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</si>
  <si>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</si>
  <si>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</si>
  <si>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</si>
  <si>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</si>
  <si>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</si>
  <si>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</si>
  <si>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</si>
  <si>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</si>
  <si>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</si>
  <si>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</si>
  <si>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</si>
  <si>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</si>
  <si>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</si>
  <si>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</si>
  <si>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</si>
  <si>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</si>
  <si>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</si>
  <si>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Территория 17</t>
  </si>
  <si>
    <t>Территория 18</t>
  </si>
  <si>
    <t>Территория 19</t>
  </si>
  <si>
    <t>Территория 20</t>
  </si>
  <si>
    <t>Территория 21</t>
  </si>
  <si>
    <t>Территория 22</t>
  </si>
  <si>
    <t>Территория 23</t>
  </si>
  <si>
    <t>Территория 24</t>
  </si>
  <si>
    <t>Территория 25</t>
  </si>
  <si>
    <t>Территория 26</t>
  </si>
  <si>
    <t>Территория 27</t>
  </si>
  <si>
    <t>Территория 28</t>
  </si>
  <si>
    <t>Территория 29</t>
  </si>
  <si>
    <t>Территория 30</t>
  </si>
  <si>
    <t>Территория 31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</si>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</sst>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8DE37-4A35-B271-74C2-460402F090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DF188-C57E-DBAE-F408-203898DD1F3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512</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424</v>
      </c>
      <c r="F7" s="2208"/>
      <c r="G7" s="2209"/>
      <c r="H7" s="2209"/>
      <c r="I7" s="2209"/>
      <c r="J7" s="2209"/>
      <c r="K7" s="2209"/>
      <c r="L7" s="2223" t="s">
        <v>425</v>
      </c>
      <c r="W7" s="447">
        <v>14</v>
      </c>
    </row>
    <row customHeight="1" ht="48.29999999999999">
      <c r="D8" s="450"/>
      <c r="E8" s="473" t="s">
        <v>88</v>
      </c>
      <c r="F8" s="823"/>
      <c r="G8" s="465" t="s">
        <v>86</v>
      </c>
      <c r="H8" s="465" t="s">
        <v>87</v>
      </c>
      <c r="I8" s="414" t="s">
        <v>85</v>
      </c>
      <c r="J8" s="414" t="s">
        <v>513</v>
      </c>
      <c r="K8" s="414" t="s">
        <v>514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515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516</v>
      </c>
      <c r="Q12" s="516" t="s">
        <v>517</v>
      </c>
      <c r="R12" s="517" t="s">
        <v>518</v>
      </c>
      <c r="S12" s="511" t="s">
        <v>519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97054-B22C-51FF-0FD2-7F71DD7AF3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527</v>
      </c>
      <c r="M6" s="537"/>
      <c r="P6" s="2257">
        <v>1</v>
      </c>
      <c r="Q6" s="1305"/>
      <c r="R6" s="356"/>
      <c r="S6" s="1309">
        <f>$I6</f>
      </c>
      <c r="T6" s="285" t="s">
        <v>528</v>
      </c>
      <c r="U6" s="300"/>
      <c r="V6" s="2245"/>
      <c r="W6" s="2246"/>
      <c r="X6" s="2246"/>
      <c r="Y6" s="2246"/>
      <c r="Z6" s="2246"/>
      <c r="AA6" s="2246"/>
      <c r="AB6" s="2246"/>
      <c r="AC6" s="2247"/>
      <c r="AD6" s="2245"/>
      <c r="AE6" s="2246"/>
      <c r="AF6" s="2246"/>
      <c r="AG6" s="2246"/>
      <c r="AH6" s="2246"/>
      <c r="AI6" s="2246"/>
      <c r="AJ6" s="2246"/>
      <c r="AK6" s="2246"/>
      <c r="AL6" s="2247"/>
      <c r="AM6" s="1258" t="s">
        <v>529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530</v>
      </c>
      <c r="M7" s="537"/>
      <c r="N7" s="1366"/>
      <c r="P7" s="2257"/>
      <c r="Q7" s="2257">
        <v>1</v>
      </c>
      <c r="R7" s="357"/>
      <c r="S7" s="1309">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533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155">
        <v>14</v>
      </c>
    </row>
    <row customHeight="1" ht="35.699999999999996">
      <c r="Q40" s="376"/>
      <c r="R40" s="376"/>
      <c r="S40" s="2273"/>
      <c r="T40" s="2209"/>
      <c r="U40" s="1031"/>
      <c r="V40" s="2260" t="s">
        <v>557</v>
      </c>
      <c r="W40" s="2610" t="s">
        <v>558</v>
      </c>
      <c r="X40" s="2262" t="s">
        <v>559</v>
      </c>
      <c r="Y40" s="2263"/>
      <c r="Z40" s="2262" t="s">
        <v>560</v>
      </c>
      <c r="AA40" s="2269"/>
      <c r="AB40" s="2263"/>
      <c r="AC40" s="2278"/>
      <c r="AD40" s="2260" t="s">
        <v>557</v>
      </c>
      <c r="AE40" s="2283" t="s">
        <v>558</v>
      </c>
      <c r="AF40" s="2262" t="s">
        <v>559</v>
      </c>
      <c r="AG40" s="2263"/>
      <c r="AH40" s="2262" t="s">
        <v>560</v>
      </c>
      <c r="AI40" s="2269"/>
      <c r="AJ40" s="2263"/>
      <c r="AK40" s="2278"/>
      <c r="AL40" s="2281"/>
      <c r="AM40" s="2127"/>
      <c r="AS40" s="1155">
        <v>34</v>
      </c>
    </row>
    <row customHeight="1" ht="35.699999999999996">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Q41" s="376"/>
      <c r="R41" s="376"/>
      <c r="S41" s="2273"/>
      <c r="T41" s="2209"/>
      <c r="U41" s="302"/>
      <c r="V41" s="2261"/>
      <c r="W41" s="2284"/>
      <c r="X41" s="1222" t="s">
        <v>568</v>
      </c>
      <c r="Y41" s="1222" t="s">
        <v>569</v>
      </c>
      <c r="Z41" s="1221" t="s">
        <v>570</v>
      </c>
      <c r="AA41" s="2270" t="s">
        <v>571</v>
      </c>
      <c r="AB41" s="2271"/>
      <c r="AC41" s="2279"/>
      <c r="AD41" s="2261"/>
      <c r="AE41" s="2284"/>
      <c r="AF41" s="1222" t="s">
        <v>568</v>
      </c>
      <c r="AG41" s="1222" t="s">
        <v>569</v>
      </c>
      <c r="AH41" s="1313" t="s">
        <v>570</v>
      </c>
      <c r="AI41" s="2270" t="s">
        <v>571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282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282</v>
      </c>
      <c r="B44" s="1363" t="s">
        <v>283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23</v>
      </c>
    </row>
    <row customHeight="1" ht="24">
      <c r="A45" s="1363" t="s">
        <v>282</v>
      </c>
      <c r="B45" s="1363" t="s">
        <v>283</v>
      </c>
      <c r="C45" s="1363" t="s">
        <v>284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4">
      <c r="A46" s="1363" t="s">
        <v>282</v>
      </c>
      <c r="B46" s="1363" t="s">
        <v>283</v>
      </c>
      <c r="C46" s="1363" t="s">
        <v>284</v>
      </c>
      <c r="D46" s="1363" t="s">
        <v>285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23</v>
      </c>
    </row>
    <row customHeight="1" ht="49.5">
      <c r="A47" s="1363" t="s">
        <v>282</v>
      </c>
      <c r="B47" s="1363" t="s">
        <v>283</v>
      </c>
      <c r="C47" s="1363" t="s">
        <v>284</v>
      </c>
      <c r="D47" s="1363" t="s">
        <v>285</v>
      </c>
      <c r="E47" s="2259"/>
      <c r="F47" s="2259"/>
      <c r="G47" s="2259"/>
      <c r="H47" s="2259"/>
      <c r="I47" s="2256" t="str">
        <f>S46&amp;".1"</f>
        <v>....1</v>
      </c>
      <c r="J47" s="1363"/>
      <c r="K47" s="1363"/>
      <c r="L47" s="1364" t="s">
        <v>527</v>
      </c>
      <c r="P47" s="2257">
        <v>1</v>
      </c>
      <c r="Q47" s="1220"/>
      <c r="R47" s="356"/>
      <c r="S47" s="1224" t="str">
        <f>$I47</f>
        <v>....1</v>
      </c>
      <c r="T47" s="285" t="s">
        <v>528</v>
      </c>
      <c r="U47" s="300"/>
      <c r="V47" s="2245"/>
      <c r="W47" s="2246"/>
      <c r="X47" s="2246"/>
      <c r="Y47" s="2246"/>
      <c r="Z47" s="2246"/>
      <c r="AA47" s="2246"/>
      <c r="AB47" s="2246"/>
      <c r="AC47" s="2247"/>
      <c r="AD47" s="2245"/>
      <c r="AE47" s="2246"/>
      <c r="AF47" s="2246"/>
      <c r="AG47" s="2246"/>
      <c r="AH47" s="2246"/>
      <c r="AI47" s="2246"/>
      <c r="AJ47" s="2246"/>
      <c r="AK47" s="2246"/>
      <c r="AL47" s="2247"/>
      <c r="AM47" s="1258" t="s">
        <v>529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282</v>
      </c>
      <c r="B48" s="1363" t="s">
        <v>283</v>
      </c>
      <c r="C48" s="1363" t="s">
        <v>284</v>
      </c>
      <c r="D48" s="1363" t="s">
        <v>285</v>
      </c>
      <c r="E48" s="2259"/>
      <c r="F48" s="2259"/>
      <c r="G48" s="2259"/>
      <c r="H48" s="2259"/>
      <c r="I48" s="2286"/>
      <c r="J48" s="2256" t="str">
        <f>I47&amp;".1"</f>
        <v>....1.1</v>
      </c>
      <c r="K48" s="1363"/>
      <c r="L48" s="1364" t="s">
        <v>530</v>
      </c>
      <c r="P48" s="2257"/>
      <c r="Q48" s="2257">
        <v>1</v>
      </c>
      <c r="R48" s="357"/>
      <c r="S48" s="1224" t="str">
        <f>$J48</f>
        <v>....1.1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23</v>
      </c>
    </row>
    <row customHeight="1" ht="24">
      <c r="A49" s="1363" t="s">
        <v>282</v>
      </c>
      <c r="B49" s="1363" t="s">
        <v>283</v>
      </c>
      <c r="C49" s="1363" t="s">
        <v>284</v>
      </c>
      <c r="D49" s="1363" t="s">
        <v>285</v>
      </c>
      <c r="E49" s="2259"/>
      <c r="F49" s="2259"/>
      <c r="G49" s="2259"/>
      <c r="H49" s="2259"/>
      <c r="I49" s="2286"/>
      <c r="J49" s="2286"/>
      <c r="K49" s="2256" t="str">
        <f>J48&amp;".1"</f>
        <v>....1.1.1</v>
      </c>
      <c r="L49" s="1364" t="s">
        <v>533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534</v>
      </c>
      <c r="AN49" s="511">
        <f>STRCHECKDATE(V50:AL50)</f>
      </c>
      <c r="AO49" s="500"/>
      <c r="AP49" s="500" t="str">
        <f>IF(T49="","",T49)</f>
        <v/>
      </c>
      <c r="AQ49" s="500"/>
      <c r="AR49" s="500"/>
      <c r="AS49" s="1155">
        <v>23</v>
      </c>
    </row>
    <row customHeight="1" ht="1.05">
      <c r="A50" s="1363" t="s">
        <v>282</v>
      </c>
      <c r="B50" s="1363" t="s">
        <v>283</v>
      </c>
      <c r="C50" s="1363" t="s">
        <v>284</v>
      </c>
      <c r="D50" s="1363" t="s">
        <v>285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282</v>
      </c>
      <c r="B51" s="1363" t="s">
        <v>283</v>
      </c>
      <c r="C51" s="1363" t="s">
        <v>284</v>
      </c>
      <c r="D51" s="1363" t="s">
        <v>285</v>
      </c>
      <c r="E51" s="2259"/>
      <c r="F51" s="2259"/>
      <c r="G51" s="2259"/>
      <c r="H51" s="2259"/>
      <c r="I51" s="2286"/>
      <c r="J51" s="2256"/>
      <c r="K51" s="1363"/>
      <c r="L51" s="1364"/>
      <c r="P51" s="2257"/>
      <c r="Q51" s="2257"/>
      <c r="R51" s="356"/>
      <c r="S51" s="1278"/>
      <c r="T51" s="288"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282</v>
      </c>
      <c r="B52" s="1363" t="s">
        <v>283</v>
      </c>
      <c r="C52" s="1363" t="s">
        <v>284</v>
      </c>
      <c r="D52" s="1363" t="s">
        <v>285</v>
      </c>
      <c r="E52" s="2259"/>
      <c r="F52" s="2259"/>
      <c r="G52" s="2259"/>
      <c r="H52" s="2259"/>
      <c r="I52" s="2256"/>
      <c r="J52" s="1363"/>
      <c r="K52" s="1363"/>
      <c r="L52" s="1364"/>
      <c r="P52" s="2257"/>
      <c r="Q52" s="1220"/>
      <c r="R52" s="356"/>
      <c r="S52" s="1278"/>
      <c r="T52" s="287"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282</v>
      </c>
      <c r="B53" s="1363" t="s">
        <v>283</v>
      </c>
      <c r="C53" s="1363" t="s">
        <v>284</v>
      </c>
      <c r="D53" s="1363" t="s">
        <v>285</v>
      </c>
      <c r="E53" s="2259"/>
      <c r="F53" s="2259"/>
      <c r="G53" s="2259"/>
      <c r="H53" s="2258"/>
      <c r="I53" s="1363"/>
      <c r="J53" s="1363"/>
      <c r="K53" s="1363"/>
      <c r="L53" s="1364"/>
      <c r="M53" s="1365"/>
      <c r="N53" s="1365"/>
      <c r="O53" s="537"/>
      <c r="P53" s="360"/>
      <c r="Q53" s="375"/>
      <c r="R53" s="355"/>
      <c r="S53" s="1278"/>
      <c r="T53" s="365" t="s">
        <v>537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282</v>
      </c>
      <c r="B54" s="1343" t="s">
        <v>283</v>
      </c>
      <c r="C54" s="1343" t="s">
        <v>284</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282</v>
      </c>
      <c r="B55" s="1343" t="s">
        <v>283</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282</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5DB1E-8056-6556-2B55-032A944A3B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527</v>
      </c>
      <c r="M6" s="537"/>
      <c r="P6" s="2257">
        <v>1</v>
      </c>
      <c r="Q6" s="1331"/>
      <c r="R6" s="356"/>
      <c r="S6" s="1336">
        <f>$I6</f>
      </c>
      <c r="T6" s="285" t="s">
        <v>528</v>
      </c>
      <c r="U6" s="300"/>
      <c r="V6" s="2245"/>
      <c r="W6" s="2246"/>
      <c r="X6" s="2246"/>
      <c r="Y6" s="2246"/>
      <c r="Z6" s="2246"/>
      <c r="AA6" s="2246"/>
      <c r="AB6" s="2246"/>
      <c r="AC6" s="2247"/>
      <c r="AD6" s="2245"/>
      <c r="AE6" s="2246"/>
      <c r="AF6" s="2246"/>
      <c r="AG6" s="2246"/>
      <c r="AH6" s="2246"/>
      <c r="AI6" s="2246"/>
      <c r="AJ6" s="2246"/>
      <c r="AK6" s="2246"/>
      <c r="AL6" s="2247"/>
      <c r="AM6" s="1258" t="s">
        <v>529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530</v>
      </c>
      <c r="M7" s="537"/>
      <c r="N7" s="1366"/>
      <c r="P7" s="2257"/>
      <c r="Q7" s="2257">
        <v>1</v>
      </c>
      <c r="R7" s="357"/>
      <c r="S7" s="1336">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533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155">
        <v>14</v>
      </c>
    </row>
    <row customHeight="1" ht="35.699999999999996">
      <c r="Q40" s="376"/>
      <c r="R40" s="376"/>
      <c r="S40" s="2273"/>
      <c r="T40" s="2209"/>
      <c r="U40" s="1031"/>
      <c r="V40" s="2260" t="s">
        <v>557</v>
      </c>
      <c r="W40" s="2283" t="s">
        <v>558</v>
      </c>
      <c r="X40" s="2262" t="s">
        <v>559</v>
      </c>
      <c r="Y40" s="2263"/>
      <c r="Z40" s="2262" t="s">
        <v>573</v>
      </c>
      <c r="AA40" s="2269"/>
      <c r="AB40" s="2263"/>
      <c r="AC40" s="2278"/>
      <c r="AD40" s="2260" t="s">
        <v>557</v>
      </c>
      <c r="AE40" s="2283" t="s">
        <v>558</v>
      </c>
      <c r="AF40" s="2262" t="s">
        <v>559</v>
      </c>
      <c r="AG40" s="2263"/>
      <c r="AH40" s="2262" t="s">
        <v>560</v>
      </c>
      <c r="AI40" s="2269"/>
      <c r="AJ40" s="2263"/>
      <c r="AK40" s="2278"/>
      <c r="AL40" s="2281"/>
      <c r="AM40" s="2127"/>
      <c r="AS40" s="1155">
        <v>34</v>
      </c>
    </row>
    <row customHeight="1" ht="35.699999999999996">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Q41" s="376"/>
      <c r="R41" s="376"/>
      <c r="S41" s="2273"/>
      <c r="T41" s="2209"/>
      <c r="U41" s="302"/>
      <c r="V41" s="2261"/>
      <c r="W41" s="2284"/>
      <c r="X41" s="1222" t="s">
        <v>568</v>
      </c>
      <c r="Y41" s="1222" t="s">
        <v>569</v>
      </c>
      <c r="Z41" s="1338" t="s">
        <v>570</v>
      </c>
      <c r="AA41" s="2270" t="s">
        <v>571</v>
      </c>
      <c r="AB41" s="2271"/>
      <c r="AC41" s="2279"/>
      <c r="AD41" s="2261"/>
      <c r="AE41" s="2284"/>
      <c r="AF41" s="1222" t="s">
        <v>568</v>
      </c>
      <c r="AG41" s="1222" t="s">
        <v>569</v>
      </c>
      <c r="AH41" s="1338" t="s">
        <v>570</v>
      </c>
      <c r="AI41" s="2270" t="s">
        <v>571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287</v>
      </c>
      <c r="B44" s="1363" t="s">
        <v>288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21</v>
      </c>
    </row>
    <row customHeight="1" ht="24">
      <c r="A45" s="1363" t="s">
        <v>287</v>
      </c>
      <c r="B45" s="1363" t="s">
        <v>288</v>
      </c>
      <c r="C45" s="1363" t="s">
        <v>289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2.049999999999997">
      <c r="A46" s="1363" t="s">
        <v>287</v>
      </c>
      <c r="B46" s="1363" t="s">
        <v>288</v>
      </c>
      <c r="C46" s="1363" t="s">
        <v>289</v>
      </c>
      <c r="D46" s="1363" t="s">
        <v>290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21</v>
      </c>
    </row>
    <row customHeight="1" ht="49.5">
      <c r="A47" s="1363" t="s">
        <v>287</v>
      </c>
      <c r="B47" s="1363" t="s">
        <v>288</v>
      </c>
      <c r="C47" s="1363" t="s">
        <v>289</v>
      </c>
      <c r="D47" s="1363" t="s">
        <v>290</v>
      </c>
      <c r="E47" s="2259"/>
      <c r="F47" s="2259"/>
      <c r="G47" s="2259"/>
      <c r="H47" s="2259"/>
      <c r="I47" s="2256" t="str">
        <f>S46&amp;".1"</f>
        <v>....1</v>
      </c>
      <c r="J47" s="1363"/>
      <c r="K47" s="1363"/>
      <c r="L47" s="1364" t="s">
        <v>527</v>
      </c>
      <c r="P47" s="2257">
        <v>1</v>
      </c>
      <c r="Q47" s="1331"/>
      <c r="R47" s="356"/>
      <c r="S47" s="1336" t="str">
        <f>$I47</f>
        <v>....1</v>
      </c>
      <c r="T47" s="285" t="s">
        <v>528</v>
      </c>
      <c r="U47" s="300"/>
      <c r="V47" s="2245"/>
      <c r="W47" s="2246"/>
      <c r="X47" s="2246"/>
      <c r="Y47" s="2246"/>
      <c r="Z47" s="2246"/>
      <c r="AA47" s="2246"/>
      <c r="AB47" s="2246"/>
      <c r="AC47" s="2247"/>
      <c r="AD47" s="2245"/>
      <c r="AE47" s="2246"/>
      <c r="AF47" s="2246"/>
      <c r="AG47" s="2246"/>
      <c r="AH47" s="2246"/>
      <c r="AI47" s="2246"/>
      <c r="AJ47" s="2246"/>
      <c r="AK47" s="2246"/>
      <c r="AL47" s="2247"/>
      <c r="AM47" s="1258" t="s">
        <v>529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287</v>
      </c>
      <c r="B48" s="1363" t="s">
        <v>288</v>
      </c>
      <c r="C48" s="1363" t="s">
        <v>289</v>
      </c>
      <c r="D48" s="1363" t="s">
        <v>290</v>
      </c>
      <c r="E48" s="2259"/>
      <c r="F48" s="2259"/>
      <c r="G48" s="2259"/>
      <c r="H48" s="2259"/>
      <c r="I48" s="2286"/>
      <c r="J48" s="2256" t="str">
        <f>I47&amp;".1"</f>
        <v>....1.1</v>
      </c>
      <c r="K48" s="1363"/>
      <c r="L48" s="1364" t="s">
        <v>530</v>
      </c>
      <c r="P48" s="2257"/>
      <c r="Q48" s="2257">
        <v>1</v>
      </c>
      <c r="R48" s="357"/>
      <c r="S48" s="1336" t="str">
        <f>$J48</f>
        <v>....1.1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21</v>
      </c>
    </row>
    <row customHeight="1" ht="22.049999999999997">
      <c r="A49" s="1363" t="s">
        <v>287</v>
      </c>
      <c r="B49" s="1363" t="s">
        <v>288</v>
      </c>
      <c r="C49" s="1363" t="s">
        <v>289</v>
      </c>
      <c r="D49" s="1363" t="s">
        <v>290</v>
      </c>
      <c r="E49" s="2259"/>
      <c r="F49" s="2259"/>
      <c r="G49" s="2259"/>
      <c r="H49" s="2259"/>
      <c r="I49" s="2286"/>
      <c r="J49" s="2286"/>
      <c r="K49" s="2256" t="str">
        <f>J48&amp;".1"</f>
        <v>....1.1.1</v>
      </c>
      <c r="L49" s="1364" t="s">
        <v>533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534</v>
      </c>
      <c r="AN49" s="511">
        <f>STRCHECKDATE(V50:AL50)</f>
      </c>
      <c r="AO49" s="500"/>
      <c r="AP49" s="500" t="str">
        <f>IF(T49="","",T49)</f>
        <v/>
      </c>
      <c r="AQ49" s="500"/>
      <c r="AR49" s="500"/>
      <c r="AS49" s="1155">
        <v>21</v>
      </c>
    </row>
    <row customHeight="1" ht="1.05">
      <c r="A50" s="1363" t="s">
        <v>287</v>
      </c>
      <c r="B50" s="1363" t="s">
        <v>288</v>
      </c>
      <c r="C50" s="1363" t="s">
        <v>289</v>
      </c>
      <c r="D50" s="1363" t="s">
        <v>290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287</v>
      </c>
      <c r="B51" s="1363" t="s">
        <v>288</v>
      </c>
      <c r="C51" s="1363" t="s">
        <v>289</v>
      </c>
      <c r="D51" s="1363" t="s">
        <v>290</v>
      </c>
      <c r="E51" s="2259"/>
      <c r="F51" s="2259"/>
      <c r="G51" s="2259"/>
      <c r="H51" s="2259"/>
      <c r="I51" s="2286"/>
      <c r="J51" s="2256"/>
      <c r="K51" s="1363"/>
      <c r="L51" s="1364"/>
      <c r="P51" s="2257"/>
      <c r="Q51" s="2257"/>
      <c r="R51" s="356"/>
      <c r="S51" s="1278"/>
      <c r="T51" s="288"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287</v>
      </c>
      <c r="B52" s="1363" t="s">
        <v>288</v>
      </c>
      <c r="C52" s="1363" t="s">
        <v>289</v>
      </c>
      <c r="D52" s="1363" t="s">
        <v>290</v>
      </c>
      <c r="E52" s="2259"/>
      <c r="F52" s="2259"/>
      <c r="G52" s="2259"/>
      <c r="H52" s="2259"/>
      <c r="I52" s="2256"/>
      <c r="J52" s="1363"/>
      <c r="K52" s="1363"/>
      <c r="L52" s="1364"/>
      <c r="P52" s="2257"/>
      <c r="Q52" s="1331"/>
      <c r="R52" s="356"/>
      <c r="S52" s="1278"/>
      <c r="T52" s="287"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287</v>
      </c>
      <c r="B53" s="1363" t="s">
        <v>288</v>
      </c>
      <c r="C53" s="1363" t="s">
        <v>289</v>
      </c>
      <c r="D53" s="1363" t="s">
        <v>290</v>
      </c>
      <c r="E53" s="2259"/>
      <c r="F53" s="2259"/>
      <c r="G53" s="2259"/>
      <c r="H53" s="2258"/>
      <c r="I53" s="1363"/>
      <c r="J53" s="1363"/>
      <c r="K53" s="1363"/>
      <c r="L53" s="1364"/>
      <c r="M53" s="1365"/>
      <c r="N53" s="1365"/>
      <c r="O53" s="537"/>
      <c r="P53" s="360"/>
      <c r="Q53" s="375"/>
      <c r="R53" s="355"/>
      <c r="S53" s="1278"/>
      <c r="T53" s="365" t="s">
        <v>537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287</v>
      </c>
      <c r="B54" s="1343" t="s">
        <v>288</v>
      </c>
      <c r="C54" s="1343" t="s">
        <v>289</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287</v>
      </c>
      <c r="B55" s="1343" t="s">
        <v>288</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287</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7AD45-DB0A-6F86-EF66-69727D8C64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527</v>
      </c>
      <c r="M6" s="1635"/>
      <c r="P6" s="2257">
        <v>1</v>
      </c>
      <c r="Q6" s="1954"/>
      <c r="R6" s="356"/>
      <c r="S6" s="1958">
        <f>$I6</f>
      </c>
      <c r="T6" s="285" t="s">
        <v>528</v>
      </c>
      <c r="U6" s="300"/>
      <c r="V6" s="2245"/>
      <c r="W6" s="2246"/>
      <c r="X6" s="2246"/>
      <c r="Y6" s="2246"/>
      <c r="Z6" s="2246"/>
      <c r="AA6" s="2246"/>
      <c r="AB6" s="2246"/>
      <c r="AC6" s="2247"/>
      <c r="AD6" s="2245"/>
      <c r="AE6" s="2246"/>
      <c r="AF6" s="2246"/>
      <c r="AG6" s="2246"/>
      <c r="AH6" s="2246"/>
      <c r="AI6" s="2246"/>
      <c r="AJ6" s="2246"/>
      <c r="AK6" s="2246"/>
      <c r="AL6" s="2247"/>
      <c r="AM6" s="1258" t="s">
        <v>529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530</v>
      </c>
      <c r="M7" s="1635"/>
      <c r="N7" s="1631"/>
      <c r="P7" s="2257"/>
      <c r="Q7" s="2257">
        <v>1</v>
      </c>
      <c r="R7" s="357"/>
      <c r="S7" s="1958">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533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535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536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537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541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542</v>
      </c>
      <c r="P22" s="1362"/>
      <c r="Q22" s="1371"/>
      <c r="R22" s="1371"/>
      <c r="S22" s="729"/>
      <c r="T22" s="1366" t="s">
        <v>543</v>
      </c>
      <c r="AA22" s="595" t="s">
        <v>544</v>
      </c>
      <c r="AC22" s="595" t="s">
        <v>545</v>
      </c>
      <c r="AD22" s="1366" t="s">
        <v>543</v>
      </c>
      <c r="AI22" s="595" t="s">
        <v>546</v>
      </c>
      <c r="AK22" s="595" t="s">
        <v>545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547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548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549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550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551</v>
      </c>
      <c r="AD36" s="1635"/>
      <c r="AE36" s="1635"/>
      <c r="AF36" s="1635"/>
      <c r="AG36" s="1635"/>
      <c r="AH36" s="1635"/>
      <c r="AI36" s="1635"/>
      <c r="AJ36" s="1635"/>
      <c r="AK36" s="1642" t="s">
        <v>551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631">
        <v>14</v>
      </c>
    </row>
    <row customHeight="1" ht="14.699999999999998">
      <c r="Q39" s="376"/>
      <c r="R39" s="376"/>
      <c r="S39" s="2273" t="s">
        <v>88</v>
      </c>
      <c r="T39" s="2209" t="s">
        <v>552</v>
      </c>
      <c r="U39" s="337"/>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631">
        <v>14</v>
      </c>
    </row>
    <row customHeight="1" ht="35.699999999999996">
      <c r="Q40" s="376"/>
      <c r="R40" s="376"/>
      <c r="S40" s="2273"/>
      <c r="T40" s="2209"/>
      <c r="U40" s="1031"/>
      <c r="V40" s="2260" t="s">
        <v>557</v>
      </c>
      <c r="W40" s="2283" t="s">
        <v>558</v>
      </c>
      <c r="X40" s="2262" t="s">
        <v>559</v>
      </c>
      <c r="Y40" s="2263"/>
      <c r="Z40" s="2262" t="s">
        <v>573</v>
      </c>
      <c r="AA40" s="2269"/>
      <c r="AB40" s="2263"/>
      <c r="AC40" s="2278"/>
      <c r="AD40" s="2260" t="s">
        <v>557</v>
      </c>
      <c r="AE40" s="2283" t="s">
        <v>558</v>
      </c>
      <c r="AF40" s="2262" t="s">
        <v>559</v>
      </c>
      <c r="AG40" s="2263"/>
      <c r="AH40" s="2262" t="s">
        <v>560</v>
      </c>
      <c r="AI40" s="2269"/>
      <c r="AJ40" s="2263"/>
      <c r="AK40" s="2278"/>
      <c r="AL40" s="2281"/>
      <c r="AM40" s="2127"/>
      <c r="AS40" s="1631">
        <v>34</v>
      </c>
    </row>
    <row customHeight="1" ht="35.699999999999996">
      <c r="A41" s="1266"/>
      <c r="B41" s="1266" t="s">
        <v>267</v>
      </c>
      <c r="C41" s="1266" t="s">
        <v>268</v>
      </c>
      <c r="D41" s="1266" t="s">
        <v>269</v>
      </c>
      <c r="E41" s="1310" t="s">
        <v>561</v>
      </c>
      <c r="F41" s="1310" t="s">
        <v>562</v>
      </c>
      <c r="G41" s="1310" t="s">
        <v>563</v>
      </c>
      <c r="H41" s="1310" t="s">
        <v>564</v>
      </c>
      <c r="I41" s="1310" t="s">
        <v>565</v>
      </c>
      <c r="J41" s="1310" t="s">
        <v>566</v>
      </c>
      <c r="K41" s="1310" t="s">
        <v>567</v>
      </c>
      <c r="L41" s="1310" t="s">
        <v>542</v>
      </c>
      <c r="Q41" s="376"/>
      <c r="R41" s="376"/>
      <c r="S41" s="2273"/>
      <c r="T41" s="2209"/>
      <c r="U41" s="302"/>
      <c r="V41" s="2261"/>
      <c r="W41" s="2284"/>
      <c r="X41" s="1938" t="s">
        <v>568</v>
      </c>
      <c r="Y41" s="1938" t="s">
        <v>569</v>
      </c>
      <c r="Z41" s="1938" t="s">
        <v>570</v>
      </c>
      <c r="AA41" s="2270" t="s">
        <v>571</v>
      </c>
      <c r="AB41" s="2271"/>
      <c r="AC41" s="2279"/>
      <c r="AD41" s="2261"/>
      <c r="AE41" s="2284"/>
      <c r="AF41" s="1938" t="s">
        <v>568</v>
      </c>
      <c r="AG41" s="1938" t="s">
        <v>569</v>
      </c>
      <c r="AH41" s="1938" t="s">
        <v>570</v>
      </c>
      <c r="AI41" s="2270" t="s">
        <v>571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132</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336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336</v>
      </c>
      <c r="B44" s="1267" t="s">
        <v>337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1624"/>
      <c r="AP44" s="1624" t="str">
        <f>IF(T44="","",T44)</f>
        <v>Территория действия тарифа</v>
      </c>
      <c r="AQ44" s="1624"/>
      <c r="AR44" s="1624"/>
      <c r="AS44" s="1631">
        <v>21</v>
      </c>
    </row>
    <row customHeight="1" ht="24">
      <c r="A45" s="1267" t="s">
        <v>336</v>
      </c>
      <c r="B45" s="1267" t="s">
        <v>337</v>
      </c>
      <c r="C45" s="1267" t="s">
        <v>338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1624"/>
      <c r="AP45" s="1624" t="str">
        <f>IF(T45="","",T45)</f>
        <v>Наименование системы теплоснабжения </v>
      </c>
      <c r="AQ45" s="1624"/>
      <c r="AR45" s="1624"/>
      <c r="AS45" s="1631">
        <v>23</v>
      </c>
    </row>
    <row customHeight="1" ht="22.049999999999997">
      <c r="A46" s="1267" t="s">
        <v>336</v>
      </c>
      <c r="B46" s="1267" t="s">
        <v>337</v>
      </c>
      <c r="C46" s="1267" t="s">
        <v>338</v>
      </c>
      <c r="D46" s="1267" t="s">
        <v>339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1624"/>
      <c r="AP46" s="1624" t="str">
        <f>IF(T46="","",T46)</f>
        <v>Источник тепловой энергии  </v>
      </c>
      <c r="AQ46" s="1624"/>
      <c r="AR46" s="1624"/>
      <c r="AS46" s="1631">
        <v>21</v>
      </c>
    </row>
    <row customHeight="1" ht="49.5">
      <c r="A47" s="1267" t="s">
        <v>336</v>
      </c>
      <c r="B47" s="1267" t="s">
        <v>337</v>
      </c>
      <c r="C47" s="1267" t="s">
        <v>338</v>
      </c>
      <c r="D47" s="1267" t="s">
        <v>339</v>
      </c>
      <c r="E47" s="2290"/>
      <c r="F47" s="2290"/>
      <c r="G47" s="2290"/>
      <c r="H47" s="2290"/>
      <c r="I47" s="2127" t="str">
        <f>S46&amp;".1"</f>
        <v>....1</v>
      </c>
      <c r="J47" s="1267"/>
      <c r="K47" s="1267"/>
      <c r="L47" s="1310" t="s">
        <v>527</v>
      </c>
      <c r="P47" s="2257">
        <v>1</v>
      </c>
      <c r="Q47" s="1954"/>
      <c r="R47" s="356"/>
      <c r="S47" s="1958" t="str">
        <f>$I47</f>
        <v>....1</v>
      </c>
      <c r="T47" s="285" t="s">
        <v>528</v>
      </c>
      <c r="U47" s="300"/>
      <c r="V47" s="2245"/>
      <c r="W47" s="2246"/>
      <c r="X47" s="2246"/>
      <c r="Y47" s="2246"/>
      <c r="Z47" s="2246"/>
      <c r="AA47" s="2246"/>
      <c r="AB47" s="2246"/>
      <c r="AC47" s="2247"/>
      <c r="AD47" s="2245"/>
      <c r="AE47" s="2246"/>
      <c r="AF47" s="2246"/>
      <c r="AG47" s="2246"/>
      <c r="AH47" s="2246"/>
      <c r="AI47" s="2246"/>
      <c r="AJ47" s="2246"/>
      <c r="AK47" s="2246"/>
      <c r="AL47" s="2247"/>
      <c r="AM47" s="1258" t="s">
        <v>529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336</v>
      </c>
      <c r="B48" s="1267" t="s">
        <v>337</v>
      </c>
      <c r="C48" s="1267" t="s">
        <v>338</v>
      </c>
      <c r="D48" s="1267" t="s">
        <v>339</v>
      </c>
      <c r="E48" s="2290"/>
      <c r="F48" s="2290"/>
      <c r="G48" s="2290"/>
      <c r="H48" s="2290"/>
      <c r="I48" s="2101"/>
      <c r="J48" s="2127" t="str">
        <f>I47&amp;".1"</f>
        <v>....1.1</v>
      </c>
      <c r="K48" s="1267"/>
      <c r="L48" s="1310" t="s">
        <v>530</v>
      </c>
      <c r="P48" s="2257"/>
      <c r="Q48" s="2257">
        <v>1</v>
      </c>
      <c r="R48" s="357"/>
      <c r="S48" s="1958" t="str">
        <f>$J48</f>
        <v>....1.1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1624"/>
      <c r="AP48" s="1624" t="str">
        <f>IF(T48="","",T48)</f>
        <v>Группа потребителей</v>
      </c>
      <c r="AQ48" s="1624"/>
      <c r="AR48" s="1624"/>
      <c r="AS48" s="1631">
        <v>21</v>
      </c>
    </row>
    <row customHeight="1" ht="22.049999999999997">
      <c r="A49" s="1267" t="s">
        <v>336</v>
      </c>
      <c r="B49" s="1267" t="s">
        <v>337</v>
      </c>
      <c r="C49" s="1267" t="s">
        <v>338</v>
      </c>
      <c r="D49" s="1267" t="s">
        <v>339</v>
      </c>
      <c r="E49" s="2290"/>
      <c r="F49" s="2290"/>
      <c r="G49" s="2290"/>
      <c r="H49" s="2290"/>
      <c r="I49" s="2101"/>
      <c r="J49" s="2101"/>
      <c r="K49" s="2127" t="str">
        <f>J48&amp;".1"</f>
        <v>....1.1.1</v>
      </c>
      <c r="L49" s="1310" t="s">
        <v>533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534</v>
      </c>
      <c r="AN49" s="1636">
        <f>STRCHECKDATE(V50:AL50)</f>
      </c>
      <c r="AO49" s="1624"/>
      <c r="AP49" s="1624" t="str">
        <f>IF(T49="","",T49)</f>
        <v/>
      </c>
      <c r="AQ49" s="1624"/>
      <c r="AR49" s="1624"/>
      <c r="AS49" s="1631">
        <v>21</v>
      </c>
    </row>
    <row customHeight="1" ht="1.05">
      <c r="A50" s="1267" t="s">
        <v>336</v>
      </c>
      <c r="B50" s="1267" t="s">
        <v>337</v>
      </c>
      <c r="C50" s="1267" t="s">
        <v>338</v>
      </c>
      <c r="D50" s="1267" t="s">
        <v>339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336</v>
      </c>
      <c r="B51" s="1267" t="s">
        <v>337</v>
      </c>
      <c r="C51" s="1267" t="s">
        <v>338</v>
      </c>
      <c r="D51" s="1267" t="s">
        <v>339</v>
      </c>
      <c r="E51" s="2290"/>
      <c r="F51" s="2290"/>
      <c r="G51" s="2290"/>
      <c r="H51" s="2290"/>
      <c r="I51" s="2101"/>
      <c r="J51" s="2127"/>
      <c r="K51" s="1267"/>
      <c r="L51" s="1310"/>
      <c r="P51" s="2257"/>
      <c r="Q51" s="2257"/>
      <c r="R51" s="356"/>
      <c r="S51" s="1278"/>
      <c r="T51" s="288" t="s">
        <v>535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336</v>
      </c>
      <c r="B52" s="1267" t="s">
        <v>337</v>
      </c>
      <c r="C52" s="1267" t="s">
        <v>338</v>
      </c>
      <c r="D52" s="1267" t="s">
        <v>339</v>
      </c>
      <c r="E52" s="2290"/>
      <c r="F52" s="2290"/>
      <c r="G52" s="2290"/>
      <c r="H52" s="2290"/>
      <c r="I52" s="2127"/>
      <c r="J52" s="1267"/>
      <c r="K52" s="1267"/>
      <c r="L52" s="1310"/>
      <c r="P52" s="2257"/>
      <c r="Q52" s="1954"/>
      <c r="R52" s="356"/>
      <c r="S52" s="1278"/>
      <c r="T52" s="287" t="s">
        <v>536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336</v>
      </c>
      <c r="B53" s="1267" t="s">
        <v>337</v>
      </c>
      <c r="C53" s="1267" t="s">
        <v>338</v>
      </c>
      <c r="D53" s="1267" t="s">
        <v>339</v>
      </c>
      <c r="E53" s="2290"/>
      <c r="F53" s="2290"/>
      <c r="G53" s="2290"/>
      <c r="H53" s="2289"/>
      <c r="I53" s="1267"/>
      <c r="J53" s="1267"/>
      <c r="K53" s="1267"/>
      <c r="L53" s="1310"/>
      <c r="M53" s="1610"/>
      <c r="N53" s="1610"/>
      <c r="O53" s="1635"/>
      <c r="P53" s="360"/>
      <c r="Q53" s="375"/>
      <c r="R53" s="355"/>
      <c r="S53" s="1278"/>
      <c r="T53" s="365" t="s">
        <v>537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336</v>
      </c>
      <c r="B54" s="1375" t="s">
        <v>337</v>
      </c>
      <c r="C54" s="1375" t="s">
        <v>338</v>
      </c>
      <c r="D54" s="1374"/>
      <c r="E54" s="2290"/>
      <c r="F54" s="2290"/>
      <c r="G54" s="2289"/>
      <c r="H54" s="1374"/>
      <c r="I54" s="1374"/>
      <c r="J54" s="1374"/>
      <c r="K54" s="1374"/>
      <c r="L54" s="1377"/>
      <c r="M54" s="1378"/>
      <c r="N54" s="1378"/>
      <c r="O54" s="351"/>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336</v>
      </c>
      <c r="B55" s="1375" t="s">
        <v>337</v>
      </c>
      <c r="C55" s="1374"/>
      <c r="D55" s="1374"/>
      <c r="E55" s="2290"/>
      <c r="F55" s="2289"/>
      <c r="G55" s="1374"/>
      <c r="H55" s="1374"/>
      <c r="I55" s="1374"/>
      <c r="J55" s="1374"/>
      <c r="K55" s="1374"/>
      <c r="L55" s="1377"/>
      <c r="M55" s="1379"/>
      <c r="N55" s="1379"/>
      <c r="O55" s="35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336</v>
      </c>
      <c r="B56" s="1375"/>
      <c r="C56" s="1375"/>
      <c r="D56" s="1375"/>
      <c r="E56" s="2289"/>
      <c r="F56" s="1375"/>
      <c r="G56" s="1375"/>
      <c r="H56" s="1375"/>
      <c r="I56" s="1375"/>
      <c r="J56" s="1375"/>
      <c r="K56" s="1375"/>
      <c r="L56" s="1381"/>
      <c r="M56" s="1379"/>
      <c r="N56" s="1379"/>
      <c r="O56" s="351"/>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56AC6-6A7A-F739-7969-57782CDDE0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527</v>
      </c>
      <c r="M6" s="1635"/>
      <c r="P6" s="2257">
        <v>1</v>
      </c>
      <c r="Q6" s="1954"/>
      <c r="R6" s="356"/>
      <c r="S6" s="1958">
        <f>$I6</f>
      </c>
      <c r="T6" s="285" t="s">
        <v>528</v>
      </c>
      <c r="U6" s="300"/>
      <c r="V6" s="2245"/>
      <c r="W6" s="2246"/>
      <c r="X6" s="2246"/>
      <c r="Y6" s="2246"/>
      <c r="Z6" s="2246"/>
      <c r="AA6" s="2246"/>
      <c r="AB6" s="2246"/>
      <c r="AC6" s="2247"/>
      <c r="AD6" s="2245"/>
      <c r="AE6" s="2246"/>
      <c r="AF6" s="2246"/>
      <c r="AG6" s="2246"/>
      <c r="AH6" s="2246"/>
      <c r="AI6" s="2246"/>
      <c r="AJ6" s="2246"/>
      <c r="AK6" s="2246"/>
      <c r="AL6" s="2247"/>
      <c r="AM6" s="1258" t="s">
        <v>529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530</v>
      </c>
      <c r="M7" s="1635"/>
      <c r="N7" s="1631"/>
      <c r="P7" s="2257"/>
      <c r="Q7" s="2257">
        <v>1</v>
      </c>
      <c r="R7" s="357"/>
      <c r="S7" s="1958">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533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535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536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537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541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542</v>
      </c>
      <c r="P22" s="1362"/>
      <c r="Q22" s="1371"/>
      <c r="R22" s="1371"/>
      <c r="S22" s="729"/>
      <c r="T22" s="1366" t="s">
        <v>543</v>
      </c>
      <c r="AA22" s="595" t="s">
        <v>544</v>
      </c>
      <c r="AC22" s="595" t="s">
        <v>545</v>
      </c>
      <c r="AD22" s="1366" t="s">
        <v>543</v>
      </c>
      <c r="AI22" s="595" t="s">
        <v>546</v>
      </c>
      <c r="AK22" s="595" t="s">
        <v>545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547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548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549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550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551</v>
      </c>
      <c r="AD36" s="1635"/>
      <c r="AE36" s="1635"/>
      <c r="AF36" s="1635"/>
      <c r="AG36" s="1635"/>
      <c r="AH36" s="1635"/>
      <c r="AI36" s="1635"/>
      <c r="AJ36" s="1635"/>
      <c r="AK36" s="1642" t="s">
        <v>551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631">
        <v>14</v>
      </c>
    </row>
    <row customHeight="1" ht="14.699999999999998">
      <c r="Q39" s="376"/>
      <c r="R39" s="376"/>
      <c r="S39" s="2273" t="s">
        <v>88</v>
      </c>
      <c r="T39" s="2209" t="s">
        <v>552</v>
      </c>
      <c r="U39" s="337"/>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631">
        <v>14</v>
      </c>
    </row>
    <row customHeight="1" ht="35.699999999999996">
      <c r="Q40" s="376"/>
      <c r="R40" s="376"/>
      <c r="S40" s="2273"/>
      <c r="T40" s="2209"/>
      <c r="U40" s="1031"/>
      <c r="V40" s="2260" t="s">
        <v>557</v>
      </c>
      <c r="W40" s="2283" t="s">
        <v>558</v>
      </c>
      <c r="X40" s="2262" t="s">
        <v>559</v>
      </c>
      <c r="Y40" s="2263"/>
      <c r="Z40" s="2262" t="s">
        <v>573</v>
      </c>
      <c r="AA40" s="2269"/>
      <c r="AB40" s="2263"/>
      <c r="AC40" s="2278"/>
      <c r="AD40" s="2260" t="s">
        <v>557</v>
      </c>
      <c r="AE40" s="2283" t="s">
        <v>558</v>
      </c>
      <c r="AF40" s="2262" t="s">
        <v>559</v>
      </c>
      <c r="AG40" s="2263"/>
      <c r="AH40" s="2262" t="s">
        <v>560</v>
      </c>
      <c r="AI40" s="2269"/>
      <c r="AJ40" s="2263"/>
      <c r="AK40" s="2278"/>
      <c r="AL40" s="2281"/>
      <c r="AM40" s="2127"/>
      <c r="AS40" s="1631">
        <v>34</v>
      </c>
    </row>
    <row customHeight="1" ht="35.699999999999996">
      <c r="A41" s="1266"/>
      <c r="B41" s="1266" t="s">
        <v>267</v>
      </c>
      <c r="C41" s="1266" t="s">
        <v>268</v>
      </c>
      <c r="D41" s="1266" t="s">
        <v>269</v>
      </c>
      <c r="E41" s="1310" t="s">
        <v>561</v>
      </c>
      <c r="F41" s="1310" t="s">
        <v>562</v>
      </c>
      <c r="G41" s="1310" t="s">
        <v>563</v>
      </c>
      <c r="H41" s="1310" t="s">
        <v>564</v>
      </c>
      <c r="I41" s="1310" t="s">
        <v>565</v>
      </c>
      <c r="J41" s="1310" t="s">
        <v>566</v>
      </c>
      <c r="K41" s="1310" t="s">
        <v>567</v>
      </c>
      <c r="L41" s="1310" t="s">
        <v>542</v>
      </c>
      <c r="Q41" s="376"/>
      <c r="R41" s="376"/>
      <c r="S41" s="2273"/>
      <c r="T41" s="2209"/>
      <c r="U41" s="302"/>
      <c r="V41" s="2261"/>
      <c r="W41" s="2284"/>
      <c r="X41" s="1938" t="s">
        <v>568</v>
      </c>
      <c r="Y41" s="1938" t="s">
        <v>569</v>
      </c>
      <c r="Z41" s="1938" t="s">
        <v>570</v>
      </c>
      <c r="AA41" s="2270" t="s">
        <v>571</v>
      </c>
      <c r="AB41" s="2271"/>
      <c r="AC41" s="2279"/>
      <c r="AD41" s="2261"/>
      <c r="AE41" s="2284"/>
      <c r="AF41" s="1938" t="s">
        <v>568</v>
      </c>
      <c r="AG41" s="1938" t="s">
        <v>569</v>
      </c>
      <c r="AH41" s="1938" t="s">
        <v>570</v>
      </c>
      <c r="AI41" s="2270" t="s">
        <v>571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132</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336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336</v>
      </c>
      <c r="B44" s="1267" t="s">
        <v>337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1624"/>
      <c r="AP44" s="1624" t="str">
        <f>IF(T44="","",T44)</f>
        <v>Территория действия тарифа</v>
      </c>
      <c r="AQ44" s="1624"/>
      <c r="AR44" s="1624"/>
      <c r="AS44" s="1631">
        <v>21</v>
      </c>
    </row>
    <row customHeight="1" ht="24">
      <c r="A45" s="1267" t="s">
        <v>336</v>
      </c>
      <c r="B45" s="1267" t="s">
        <v>337</v>
      </c>
      <c r="C45" s="1267" t="s">
        <v>338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1624"/>
      <c r="AP45" s="1624" t="str">
        <f>IF(T45="","",T45)</f>
        <v>Наименование системы теплоснабжения </v>
      </c>
      <c r="AQ45" s="1624"/>
      <c r="AR45" s="1624"/>
      <c r="AS45" s="1631">
        <v>23</v>
      </c>
    </row>
    <row customHeight="1" ht="22.049999999999997">
      <c r="A46" s="1267" t="s">
        <v>336</v>
      </c>
      <c r="B46" s="1267" t="s">
        <v>337</v>
      </c>
      <c r="C46" s="1267" t="s">
        <v>338</v>
      </c>
      <c r="D46" s="1267" t="s">
        <v>339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1624"/>
      <c r="AP46" s="1624" t="str">
        <f>IF(T46="","",T46)</f>
        <v>Источник тепловой энергии  </v>
      </c>
      <c r="AQ46" s="1624"/>
      <c r="AR46" s="1624"/>
      <c r="AS46" s="1631">
        <v>21</v>
      </c>
    </row>
    <row customHeight="1" ht="49.5">
      <c r="A47" s="1267" t="s">
        <v>336</v>
      </c>
      <c r="B47" s="1267" t="s">
        <v>337</v>
      </c>
      <c r="C47" s="1267" t="s">
        <v>338</v>
      </c>
      <c r="D47" s="1267" t="s">
        <v>339</v>
      </c>
      <c r="E47" s="2290"/>
      <c r="F47" s="2290"/>
      <c r="G47" s="2290"/>
      <c r="H47" s="2290"/>
      <c r="I47" s="2127" t="str">
        <f>S46&amp;".1"</f>
        <v>....1</v>
      </c>
      <c r="J47" s="1267"/>
      <c r="K47" s="1267"/>
      <c r="L47" s="1310" t="s">
        <v>527</v>
      </c>
      <c r="P47" s="2257">
        <v>1</v>
      </c>
      <c r="Q47" s="1954"/>
      <c r="R47" s="356"/>
      <c r="S47" s="1958" t="str">
        <f>$I47</f>
        <v>....1</v>
      </c>
      <c r="T47" s="285" t="s">
        <v>528</v>
      </c>
      <c r="U47" s="300"/>
      <c r="V47" s="2245"/>
      <c r="W47" s="2246"/>
      <c r="X47" s="2246"/>
      <c r="Y47" s="2246"/>
      <c r="Z47" s="2246"/>
      <c r="AA47" s="2246"/>
      <c r="AB47" s="2246"/>
      <c r="AC47" s="2247"/>
      <c r="AD47" s="2245"/>
      <c r="AE47" s="2246"/>
      <c r="AF47" s="2246"/>
      <c r="AG47" s="2246"/>
      <c r="AH47" s="2246"/>
      <c r="AI47" s="2246"/>
      <c r="AJ47" s="2246"/>
      <c r="AK47" s="2246"/>
      <c r="AL47" s="2247"/>
      <c r="AM47" s="1258" t="s">
        <v>529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336</v>
      </c>
      <c r="B48" s="1267" t="s">
        <v>337</v>
      </c>
      <c r="C48" s="1267" t="s">
        <v>338</v>
      </c>
      <c r="D48" s="1267" t="s">
        <v>339</v>
      </c>
      <c r="E48" s="2290"/>
      <c r="F48" s="2290"/>
      <c r="G48" s="2290"/>
      <c r="H48" s="2290"/>
      <c r="I48" s="2101"/>
      <c r="J48" s="2127" t="str">
        <f>I47&amp;".1"</f>
        <v>....1.1</v>
      </c>
      <c r="K48" s="1267"/>
      <c r="L48" s="1310" t="s">
        <v>530</v>
      </c>
      <c r="P48" s="2257"/>
      <c r="Q48" s="2257">
        <v>1</v>
      </c>
      <c r="R48" s="357"/>
      <c r="S48" s="1958" t="str">
        <f>$J48</f>
        <v>....1.1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1624"/>
      <c r="AP48" s="1624" t="str">
        <f>IF(T48="","",T48)</f>
        <v>Группа потребителей</v>
      </c>
      <c r="AQ48" s="1624"/>
      <c r="AR48" s="1624"/>
      <c r="AS48" s="1631">
        <v>21</v>
      </c>
    </row>
    <row customHeight="1" ht="22.049999999999997">
      <c r="A49" s="1267" t="s">
        <v>336</v>
      </c>
      <c r="B49" s="1267" t="s">
        <v>337</v>
      </c>
      <c r="C49" s="1267" t="s">
        <v>338</v>
      </c>
      <c r="D49" s="1267" t="s">
        <v>339</v>
      </c>
      <c r="E49" s="2290"/>
      <c r="F49" s="2290"/>
      <c r="G49" s="2290"/>
      <c r="H49" s="2290"/>
      <c r="I49" s="2101"/>
      <c r="J49" s="2101"/>
      <c r="K49" s="2127" t="str">
        <f>J48&amp;".1"</f>
        <v>....1.1.1</v>
      </c>
      <c r="L49" s="1310" t="s">
        <v>533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534</v>
      </c>
      <c r="AN49" s="1636">
        <f>STRCHECKDATE(V50:AL50)</f>
      </c>
      <c r="AO49" s="1624"/>
      <c r="AP49" s="1624" t="str">
        <f>IF(T49="","",T49)</f>
        <v/>
      </c>
      <c r="AQ49" s="1624"/>
      <c r="AR49" s="1624"/>
      <c r="AS49" s="1631">
        <v>21</v>
      </c>
    </row>
    <row customHeight="1" ht="1.05">
      <c r="A50" s="1267" t="s">
        <v>336</v>
      </c>
      <c r="B50" s="1267" t="s">
        <v>337</v>
      </c>
      <c r="C50" s="1267" t="s">
        <v>338</v>
      </c>
      <c r="D50" s="1267" t="s">
        <v>339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336</v>
      </c>
      <c r="B51" s="1267" t="s">
        <v>337</v>
      </c>
      <c r="C51" s="1267" t="s">
        <v>338</v>
      </c>
      <c r="D51" s="1267" t="s">
        <v>339</v>
      </c>
      <c r="E51" s="2290"/>
      <c r="F51" s="2290"/>
      <c r="G51" s="2290"/>
      <c r="H51" s="2290"/>
      <c r="I51" s="2101"/>
      <c r="J51" s="2127"/>
      <c r="K51" s="1267"/>
      <c r="L51" s="1310"/>
      <c r="P51" s="2257"/>
      <c r="Q51" s="2257"/>
      <c r="R51" s="356"/>
      <c r="S51" s="1278"/>
      <c r="T51" s="288" t="s">
        <v>535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336</v>
      </c>
      <c r="B52" s="1267" t="s">
        <v>337</v>
      </c>
      <c r="C52" s="1267" t="s">
        <v>338</v>
      </c>
      <c r="D52" s="1267" t="s">
        <v>339</v>
      </c>
      <c r="E52" s="2290"/>
      <c r="F52" s="2290"/>
      <c r="G52" s="2290"/>
      <c r="H52" s="2290"/>
      <c r="I52" s="2127"/>
      <c r="J52" s="1267"/>
      <c r="K52" s="1267"/>
      <c r="L52" s="1310"/>
      <c r="P52" s="2257"/>
      <c r="Q52" s="1954"/>
      <c r="R52" s="356"/>
      <c r="S52" s="1278"/>
      <c r="T52" s="287" t="s">
        <v>536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336</v>
      </c>
      <c r="B53" s="1267" t="s">
        <v>337</v>
      </c>
      <c r="C53" s="1267" t="s">
        <v>338</v>
      </c>
      <c r="D53" s="1267" t="s">
        <v>339</v>
      </c>
      <c r="E53" s="2290"/>
      <c r="F53" s="2290"/>
      <c r="G53" s="2290"/>
      <c r="H53" s="2289"/>
      <c r="I53" s="1267"/>
      <c r="J53" s="1267"/>
      <c r="K53" s="1267"/>
      <c r="L53" s="1310"/>
      <c r="M53" s="1610"/>
      <c r="N53" s="1610"/>
      <c r="O53" s="1635"/>
      <c r="P53" s="360"/>
      <c r="Q53" s="375"/>
      <c r="R53" s="355"/>
      <c r="S53" s="1278"/>
      <c r="T53" s="365" t="s">
        <v>537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336</v>
      </c>
      <c r="B54" s="1267" t="s">
        <v>337</v>
      </c>
      <c r="C54" s="1267" t="s">
        <v>338</v>
      </c>
      <c r="D54" s="1974"/>
      <c r="E54" s="2290"/>
      <c r="F54" s="2290"/>
      <c r="G54" s="2289"/>
      <c r="H54" s="1974"/>
      <c r="I54" s="1974"/>
      <c r="J54" s="1974"/>
      <c r="K54" s="1974"/>
      <c r="L54" s="1380"/>
      <c r="M54" s="1610"/>
      <c r="N54" s="1610"/>
      <c r="O54" s="163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336</v>
      </c>
      <c r="B55" s="1267" t="s">
        <v>337</v>
      </c>
      <c r="C55" s="1974"/>
      <c r="D55" s="1974"/>
      <c r="E55" s="2290"/>
      <c r="F55" s="2289"/>
      <c r="G55" s="1974"/>
      <c r="H55" s="1974"/>
      <c r="I55" s="1974"/>
      <c r="J55" s="1974"/>
      <c r="K55" s="1974"/>
      <c r="L55" s="1380"/>
      <c r="M55" s="1975"/>
      <c r="N55" s="1975"/>
      <c r="O55" s="1635"/>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336</v>
      </c>
      <c r="B56" s="1267"/>
      <c r="C56" s="1267"/>
      <c r="D56" s="1267"/>
      <c r="E56" s="2289"/>
      <c r="F56" s="1267"/>
      <c r="G56" s="1267"/>
      <c r="H56" s="1267"/>
      <c r="I56" s="1267"/>
      <c r="J56" s="1267"/>
      <c r="K56" s="1267"/>
      <c r="L56" s="1310"/>
      <c r="M56" s="1975"/>
      <c r="N56" s="1975"/>
      <c r="O56" s="1635"/>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CB3A-503E-1638-734B-6BE7929B46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527</v>
      </c>
      <c r="M6" s="537"/>
      <c r="P6" s="2257">
        <v>1</v>
      </c>
      <c r="Q6" s="1331"/>
      <c r="R6" s="356"/>
      <c r="S6" s="1336">
        <f>$I6</f>
      </c>
      <c r="T6" s="285" t="s">
        <v>528</v>
      </c>
      <c r="U6" s="300"/>
      <c r="V6" s="2245"/>
      <c r="W6" s="2246"/>
      <c r="X6" s="2246"/>
      <c r="Y6" s="2246"/>
      <c r="Z6" s="2246"/>
      <c r="AA6" s="2246"/>
      <c r="AB6" s="2246"/>
      <c r="AC6" s="2247"/>
      <c r="AD6" s="2245"/>
      <c r="AE6" s="2246"/>
      <c r="AF6" s="2246"/>
      <c r="AG6" s="2246"/>
      <c r="AH6" s="2246"/>
      <c r="AI6" s="2246"/>
      <c r="AJ6" s="2246"/>
      <c r="AK6" s="2246"/>
      <c r="AL6" s="2247"/>
      <c r="AM6" s="1258" t="s">
        <v>529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530</v>
      </c>
      <c r="M7" s="537"/>
      <c r="N7" s="1366"/>
      <c r="P7" s="2257"/>
      <c r="Q7" s="2257">
        <v>1</v>
      </c>
      <c r="R7" s="357"/>
      <c r="S7" s="1336">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533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534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537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91"/>
      <c r="Y39" s="2291"/>
      <c r="Z39" s="2275"/>
      <c r="AA39" s="2275"/>
      <c r="AB39" s="2276"/>
      <c r="AC39" s="2277" t="s">
        <v>554</v>
      </c>
      <c r="AD39" s="2274" t="s">
        <v>553</v>
      </c>
      <c r="AE39" s="2275"/>
      <c r="AF39" s="2291"/>
      <c r="AG39" s="2291"/>
      <c r="AH39" s="2275"/>
      <c r="AI39" s="2275"/>
      <c r="AJ39" s="2276"/>
      <c r="AK39" s="2277" t="s">
        <v>555</v>
      </c>
      <c r="AL39" s="2280" t="s">
        <v>556</v>
      </c>
      <c r="AM39" s="2127"/>
      <c r="AS39" s="1155">
        <v>14</v>
      </c>
    </row>
    <row customHeight="1" ht="24">
      <c r="Q40" s="376"/>
      <c r="R40" s="376"/>
      <c r="S40" s="2273"/>
      <c r="T40" s="2209"/>
      <c r="U40" s="1031"/>
      <c r="V40" s="2292" t="s">
        <v>557</v>
      </c>
      <c r="W40" s="2294" t="s">
        <v>558</v>
      </c>
      <c r="X40" s="1376" t="s">
        <v>559</v>
      </c>
      <c r="Y40" s="1376"/>
      <c r="Z40" s="2269" t="s">
        <v>560</v>
      </c>
      <c r="AA40" s="2269"/>
      <c r="AB40" s="2263"/>
      <c r="AC40" s="2278"/>
      <c r="AD40" s="2292" t="s">
        <v>557</v>
      </c>
      <c r="AE40" s="2294" t="s">
        <v>558</v>
      </c>
      <c r="AF40" s="1376" t="s">
        <v>559</v>
      </c>
      <c r="AG40" s="1376"/>
      <c r="AH40" s="2269" t="s">
        <v>560</v>
      </c>
      <c r="AI40" s="2269"/>
      <c r="AJ40" s="2263"/>
      <c r="AK40" s="2278"/>
      <c r="AL40" s="2281"/>
      <c r="AM40" s="2127"/>
      <c r="AS40" s="1155">
        <v>23</v>
      </c>
    </row>
    <row s="1266" customFormat="1" customHeight="1" ht="24">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M41" s="1362"/>
      <c r="N41" s="1362"/>
      <c r="O41" s="1362"/>
      <c r="P41" s="1328"/>
      <c r="Q41" s="376"/>
      <c r="R41" s="376"/>
      <c r="S41" s="2273"/>
      <c r="T41" s="2209"/>
      <c r="U41" s="302"/>
      <c r="V41" s="2293"/>
      <c r="W41" s="2295"/>
      <c r="X41" s="1373" t="s">
        <v>568</v>
      </c>
      <c r="Y41" s="1373" t="s">
        <v>569</v>
      </c>
      <c r="Z41" s="1334" t="s">
        <v>570</v>
      </c>
      <c r="AA41" s="2270" t="s">
        <v>571</v>
      </c>
      <c r="AB41" s="2271"/>
      <c r="AC41" s="2279"/>
      <c r="AD41" s="2293"/>
      <c r="AE41" s="2295"/>
      <c r="AF41" s="1373" t="s">
        <v>568</v>
      </c>
      <c r="AG41" s="1373" t="s">
        <v>569</v>
      </c>
      <c r="AH41" s="1334" t="s">
        <v>570</v>
      </c>
      <c r="AI41" s="2270" t="s">
        <v>571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318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318</v>
      </c>
      <c r="B44" s="1363" t="s">
        <v>319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21</v>
      </c>
    </row>
    <row customHeight="1" ht="24">
      <c r="A45" s="1363" t="s">
        <v>318</v>
      </c>
      <c r="B45" s="1363" t="s">
        <v>319</v>
      </c>
      <c r="C45" s="1363" t="s">
        <v>320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2.049999999999997">
      <c r="A46" s="1363" t="s">
        <v>318</v>
      </c>
      <c r="B46" s="1363" t="s">
        <v>319</v>
      </c>
      <c r="C46" s="1363" t="s">
        <v>320</v>
      </c>
      <c r="D46" s="1363" t="s">
        <v>321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21</v>
      </c>
    </row>
    <row customHeight="1" ht="49.5">
      <c r="A47" s="1363" t="s">
        <v>318</v>
      </c>
      <c r="B47" s="1363" t="s">
        <v>319</v>
      </c>
      <c r="C47" s="1363" t="s">
        <v>320</v>
      </c>
      <c r="D47" s="1363" t="s">
        <v>321</v>
      </c>
      <c r="E47" s="2259"/>
      <c r="F47" s="2259"/>
      <c r="G47" s="2259"/>
      <c r="H47" s="2259"/>
      <c r="I47" s="2256" t="str">
        <f>S46&amp;".1"</f>
        <v>....1</v>
      </c>
      <c r="J47" s="1363"/>
      <c r="K47" s="1363"/>
      <c r="L47" s="1364" t="s">
        <v>527</v>
      </c>
      <c r="P47" s="2257">
        <v>1</v>
      </c>
      <c r="Q47" s="1331"/>
      <c r="R47" s="356"/>
      <c r="S47" s="1336" t="str">
        <f>$I47</f>
        <v>....1</v>
      </c>
      <c r="T47" s="285" t="s">
        <v>528</v>
      </c>
      <c r="U47" s="300"/>
      <c r="V47" s="2245"/>
      <c r="W47" s="2246"/>
      <c r="X47" s="2246"/>
      <c r="Y47" s="2246"/>
      <c r="Z47" s="2246"/>
      <c r="AA47" s="2246"/>
      <c r="AB47" s="2246"/>
      <c r="AC47" s="2247"/>
      <c r="AD47" s="2245"/>
      <c r="AE47" s="2246"/>
      <c r="AF47" s="2246"/>
      <c r="AG47" s="2246"/>
      <c r="AH47" s="2246"/>
      <c r="AI47" s="2246"/>
      <c r="AJ47" s="2246"/>
      <c r="AK47" s="2246"/>
      <c r="AL47" s="2247"/>
      <c r="AM47" s="1258" t="s">
        <v>529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318</v>
      </c>
      <c r="B48" s="1363" t="s">
        <v>319</v>
      </c>
      <c r="C48" s="1363" t="s">
        <v>320</v>
      </c>
      <c r="D48" s="1363" t="s">
        <v>321</v>
      </c>
      <c r="E48" s="2259"/>
      <c r="F48" s="2259"/>
      <c r="G48" s="2259"/>
      <c r="H48" s="2259"/>
      <c r="I48" s="2286"/>
      <c r="J48" s="2256" t="str">
        <f>I47&amp;".1"</f>
        <v>....1.1</v>
      </c>
      <c r="K48" s="1363"/>
      <c r="L48" s="1364" t="s">
        <v>530</v>
      </c>
      <c r="P48" s="2257"/>
      <c r="Q48" s="2257">
        <v>1</v>
      </c>
      <c r="R48" s="357"/>
      <c r="S48" s="1336" t="str">
        <f>$J48</f>
        <v>....1.1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21</v>
      </c>
    </row>
    <row customHeight="1" ht="22.049999999999997">
      <c r="A49" s="1363" t="s">
        <v>318</v>
      </c>
      <c r="B49" s="1363" t="s">
        <v>319</v>
      </c>
      <c r="C49" s="1363" t="s">
        <v>320</v>
      </c>
      <c r="D49" s="1363" t="s">
        <v>321</v>
      </c>
      <c r="E49" s="2259"/>
      <c r="F49" s="2259"/>
      <c r="G49" s="2259"/>
      <c r="H49" s="2259"/>
      <c r="I49" s="2286"/>
      <c r="J49" s="2286"/>
      <c r="K49" s="2256" t="str">
        <f>J48&amp;".1"</f>
        <v>....1.1.1</v>
      </c>
      <c r="L49" s="1364" t="s">
        <v>533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534</v>
      </c>
      <c r="AN49" s="511">
        <f>STRCHECKDATE(V50:AL50)</f>
      </c>
      <c r="AO49" s="500"/>
      <c r="AP49" s="500" t="str">
        <f>IF(T49="","",T49)</f>
        <v/>
      </c>
      <c r="AQ49" s="500"/>
      <c r="AR49" s="500"/>
      <c r="AS49" s="1155">
        <v>21</v>
      </c>
    </row>
    <row customHeight="1" ht="1.05">
      <c r="A50" s="1363" t="s">
        <v>318</v>
      </c>
      <c r="B50" s="1363" t="s">
        <v>319</v>
      </c>
      <c r="C50" s="1363" t="s">
        <v>320</v>
      </c>
      <c r="D50" s="1363" t="s">
        <v>321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318</v>
      </c>
      <c r="B51" s="1363" t="s">
        <v>319</v>
      </c>
      <c r="C51" s="1363" t="s">
        <v>320</v>
      </c>
      <c r="D51" s="1363" t="s">
        <v>321</v>
      </c>
      <c r="E51" s="2259"/>
      <c r="F51" s="2259"/>
      <c r="G51" s="2259"/>
      <c r="H51" s="2259"/>
      <c r="I51" s="2286"/>
      <c r="J51" s="2256"/>
      <c r="K51" s="1363"/>
      <c r="L51" s="1364"/>
      <c r="P51" s="2257"/>
      <c r="Q51" s="2257"/>
      <c r="R51" s="356"/>
      <c r="S51" s="1278"/>
      <c r="T51" s="288"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318</v>
      </c>
      <c r="B52" s="1363" t="s">
        <v>319</v>
      </c>
      <c r="C52" s="1363" t="s">
        <v>320</v>
      </c>
      <c r="D52" s="1363" t="s">
        <v>321</v>
      </c>
      <c r="E52" s="2259"/>
      <c r="F52" s="2259"/>
      <c r="G52" s="2259"/>
      <c r="H52" s="2259"/>
      <c r="I52" s="2256"/>
      <c r="J52" s="1363"/>
      <c r="K52" s="1363"/>
      <c r="L52" s="1364"/>
      <c r="P52" s="2257"/>
      <c r="Q52" s="1331"/>
      <c r="R52" s="356"/>
      <c r="S52" s="1278"/>
      <c r="T52" s="287"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318</v>
      </c>
      <c r="B53" s="1363" t="s">
        <v>319</v>
      </c>
      <c r="C53" s="1363" t="s">
        <v>320</v>
      </c>
      <c r="D53" s="1363" t="s">
        <v>321</v>
      </c>
      <c r="E53" s="2259"/>
      <c r="F53" s="2259"/>
      <c r="G53" s="2259"/>
      <c r="H53" s="2258"/>
      <c r="I53" s="1363"/>
      <c r="J53" s="1363"/>
      <c r="K53" s="1363"/>
      <c r="L53" s="1364"/>
      <c r="M53" s="1365"/>
      <c r="N53" s="1365"/>
      <c r="O53" s="537"/>
      <c r="P53" s="360"/>
      <c r="Q53" s="375"/>
      <c r="R53" s="355"/>
      <c r="S53" s="1278"/>
      <c r="T53" s="365" t="s">
        <v>537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318</v>
      </c>
      <c r="B54" s="1343" t="s">
        <v>319</v>
      </c>
      <c r="C54" s="1343" t="s">
        <v>320</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318</v>
      </c>
      <c r="B55" s="1343" t="s">
        <v>319</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318</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6C9B8-D1B4-5ABF-C7D4-B6E8D17A32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527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530</v>
      </c>
      <c r="M7" s="537"/>
      <c r="N7" s="1366"/>
      <c r="P7" s="2257"/>
      <c r="Q7" s="2257">
        <v>1</v>
      </c>
      <c r="R7" s="357"/>
      <c r="S7" s="1336">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533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155">
        <v>14</v>
      </c>
    </row>
    <row customHeight="1" ht="35.699999999999996">
      <c r="Q40" s="376"/>
      <c r="R40" s="376"/>
      <c r="S40" s="2273"/>
      <c r="T40" s="2209"/>
      <c r="U40" s="1031"/>
      <c r="V40" s="2260" t="s">
        <v>557</v>
      </c>
      <c r="W40" s="2283"/>
      <c r="X40" s="2262" t="s">
        <v>559</v>
      </c>
      <c r="Y40" s="2263"/>
      <c r="Z40" s="2262" t="s">
        <v>560</v>
      </c>
      <c r="AA40" s="2269"/>
      <c r="AB40" s="2263"/>
      <c r="AC40" s="2278"/>
      <c r="AD40" s="2260" t="s">
        <v>574</v>
      </c>
      <c r="AE40" s="2283"/>
      <c r="AF40" s="2262" t="s">
        <v>559</v>
      </c>
      <c r="AG40" s="2263"/>
      <c r="AH40" s="2262" t="s">
        <v>560</v>
      </c>
      <c r="AI40" s="2269"/>
      <c r="AJ40" s="2263"/>
      <c r="AK40" s="2278"/>
      <c r="AL40" s="2281"/>
      <c r="AM40" s="2127"/>
      <c r="AS40" s="1155">
        <v>34</v>
      </c>
    </row>
    <row customHeight="1" ht="35.699999999999996">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Q41" s="376"/>
      <c r="R41" s="376"/>
      <c r="S41" s="2273"/>
      <c r="T41" s="2209"/>
      <c r="U41" s="302"/>
      <c r="V41" s="2261"/>
      <c r="W41" s="2284"/>
      <c r="X41" s="1222" t="s">
        <v>568</v>
      </c>
      <c r="Y41" s="1222" t="s">
        <v>569</v>
      </c>
      <c r="Z41" s="1338" t="s">
        <v>570</v>
      </c>
      <c r="AA41" s="2270" t="s">
        <v>571</v>
      </c>
      <c r="AB41" s="2271"/>
      <c r="AC41" s="2279"/>
      <c r="AD41" s="2261"/>
      <c r="AE41" s="2284"/>
      <c r="AF41" s="1222" t="s">
        <v>568</v>
      </c>
      <c r="AG41" s="1222" t="s">
        <v>569</v>
      </c>
      <c r="AH41" s="1338" t="s">
        <v>570</v>
      </c>
      <c r="AI41" s="2270" t="s">
        <v>571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294</v>
      </c>
      <c r="B44" s="1363" t="s">
        <v>295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21</v>
      </c>
    </row>
    <row customHeight="1" ht="24">
      <c r="A45" s="1363" t="s">
        <v>294</v>
      </c>
      <c r="B45" s="1363" t="s">
        <v>295</v>
      </c>
      <c r="C45" s="1363" t="s">
        <v>296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2.049999999999997">
      <c r="A46" s="1363" t="s">
        <v>294</v>
      </c>
      <c r="B46" s="1363" t="s">
        <v>295</v>
      </c>
      <c r="C46" s="1363" t="s">
        <v>296</v>
      </c>
      <c r="D46" s="1363" t="s">
        <v>297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21</v>
      </c>
    </row>
    <row s="1642" customFormat="1" customHeight="1" ht="0">
      <c r="A47" s="1343" t="s">
        <v>294</v>
      </c>
      <c r="B47" s="1343" t="s">
        <v>295</v>
      </c>
      <c r="C47" s="1343" t="s">
        <v>296</v>
      </c>
      <c r="D47" s="1343" t="s">
        <v>297</v>
      </c>
      <c r="E47" s="2259"/>
      <c r="F47" s="2259"/>
      <c r="G47" s="2259"/>
      <c r="H47" s="2259"/>
      <c r="I47" s="2256" t="str">
        <f>S46&amp;".1"</f>
        <v>....1</v>
      </c>
      <c r="J47" s="1343"/>
      <c r="K47" s="1343"/>
      <c r="L47" s="1346" t="s">
        <v>527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294</v>
      </c>
      <c r="B48" s="1363" t="s">
        <v>295</v>
      </c>
      <c r="C48" s="1363" t="s">
        <v>296</v>
      </c>
      <c r="D48" s="1363" t="s">
        <v>297</v>
      </c>
      <c r="E48" s="2259"/>
      <c r="F48" s="2259"/>
      <c r="G48" s="2259"/>
      <c r="H48" s="2259"/>
      <c r="I48" s="2286"/>
      <c r="J48" s="2256" t="str">
        <f>S46&amp;".1"</f>
        <v>....1</v>
      </c>
      <c r="K48" s="1363"/>
      <c r="L48" s="1364" t="s">
        <v>530</v>
      </c>
      <c r="P48" s="2257"/>
      <c r="Q48" s="2257">
        <v>1</v>
      </c>
      <c r="R48" s="357"/>
      <c r="S48" s="1336" t="str">
        <f>$J48</f>
        <v>....1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21</v>
      </c>
    </row>
    <row customHeight="1" ht="22.049999999999997">
      <c r="A49" s="1363" t="s">
        <v>294</v>
      </c>
      <c r="B49" s="1363" t="s">
        <v>295</v>
      </c>
      <c r="C49" s="1363" t="s">
        <v>296</v>
      </c>
      <c r="D49" s="1363" t="s">
        <v>297</v>
      </c>
      <c r="E49" s="2259"/>
      <c r="F49" s="2259"/>
      <c r="G49" s="2259"/>
      <c r="H49" s="2259"/>
      <c r="I49" s="2286"/>
      <c r="J49" s="2286"/>
      <c r="K49" s="2256" t="str">
        <f>J48&amp;".1"</f>
        <v>....1.1</v>
      </c>
      <c r="L49" s="1364" t="s">
        <v>533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575</v>
      </c>
      <c r="AN49" s="511">
        <f>STRCHECKDATE(V50:AL50)</f>
      </c>
      <c r="AO49" s="500"/>
      <c r="AP49" s="500" t="str">
        <f>IF(T49="","",T49)</f>
        <v/>
      </c>
      <c r="AQ49" s="500"/>
      <c r="AR49" s="500"/>
      <c r="AS49" s="1155">
        <v>21</v>
      </c>
    </row>
    <row customHeight="1" ht="1.05">
      <c r="A50" s="1363" t="s">
        <v>294</v>
      </c>
      <c r="B50" s="1363" t="s">
        <v>295</v>
      </c>
      <c r="C50" s="1363" t="s">
        <v>296</v>
      </c>
      <c r="D50" s="1363" t="s">
        <v>297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294</v>
      </c>
      <c r="B51" s="1363" t="s">
        <v>295</v>
      </c>
      <c r="C51" s="1363" t="s">
        <v>296</v>
      </c>
      <c r="D51" s="1363" t="s">
        <v>297</v>
      </c>
      <c r="E51" s="2259"/>
      <c r="F51" s="2259"/>
      <c r="G51" s="2259"/>
      <c r="H51" s="2259"/>
      <c r="I51" s="2286"/>
      <c r="J51" s="2256"/>
      <c r="K51" s="1363"/>
      <c r="L51" s="1364"/>
      <c r="P51" s="2257"/>
      <c r="Q51" s="2257"/>
      <c r="R51" s="356"/>
      <c r="S51" s="1278"/>
      <c r="T51" s="287"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294</v>
      </c>
      <c r="B52" s="1363" t="s">
        <v>295</v>
      </c>
      <c r="C52" s="1363" t="s">
        <v>296</v>
      </c>
      <c r="D52" s="1363" t="s">
        <v>297</v>
      </c>
      <c r="E52" s="2259"/>
      <c r="F52" s="2259"/>
      <c r="G52" s="2259"/>
      <c r="H52" s="2259"/>
      <c r="I52" s="2256"/>
      <c r="J52" s="1363"/>
      <c r="K52" s="1363"/>
      <c r="L52" s="1364"/>
      <c r="P52" s="2257"/>
      <c r="Q52" s="1331"/>
      <c r="R52" s="356"/>
      <c r="S52" s="1278"/>
      <c r="T52" s="365"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294</v>
      </c>
      <c r="B53" s="1363" t="s">
        <v>295</v>
      </c>
      <c r="C53" s="1363" t="s">
        <v>296</v>
      </c>
      <c r="D53" s="1363" t="s">
        <v>297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294</v>
      </c>
      <c r="B54" s="1343" t="s">
        <v>295</v>
      </c>
      <c r="C54" s="1343" t="s">
        <v>296</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294</v>
      </c>
      <c r="B55" s="1343" t="s">
        <v>295</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294</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C1944-DBD9-C52A-8521-0FFBAE4C1D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523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525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526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527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530</v>
      </c>
      <c r="M7" s="537"/>
      <c r="N7" s="1366"/>
      <c r="P7" s="2257"/>
      <c r="Q7" s="2257">
        <v>1</v>
      </c>
      <c r="R7" s="1642"/>
      <c r="S7" s="2007">
        <f>$J7</f>
      </c>
      <c r="T7" s="286" t="s">
        <v>531</v>
      </c>
      <c r="U7" s="300"/>
      <c r="V7" s="2305"/>
      <c r="W7" s="2305"/>
      <c r="X7" s="2305"/>
      <c r="Y7" s="2305"/>
      <c r="Z7" s="2305"/>
      <c r="AA7" s="2305"/>
      <c r="AB7" s="2305"/>
      <c r="AC7" s="2305"/>
      <c r="AD7" s="2305"/>
      <c r="AE7" s="2305"/>
      <c r="AF7" s="2305"/>
      <c r="AG7" s="2305"/>
      <c r="AH7" s="2305"/>
      <c r="AI7" s="2305"/>
      <c r="AJ7" s="2305"/>
      <c r="AK7" s="2305"/>
      <c r="AL7" s="2305"/>
      <c r="AM7" s="2010" t="s">
        <v>532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533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534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155">
        <v>14</v>
      </c>
    </row>
    <row customHeight="1" ht="35.699999999999996">
      <c r="Q40" s="376"/>
      <c r="R40" s="376"/>
      <c r="S40" s="2273"/>
      <c r="T40" s="2209"/>
      <c r="U40" s="1031"/>
      <c r="V40" s="2260" t="s">
        <v>557</v>
      </c>
      <c r="W40" s="2283"/>
      <c r="X40" s="2262" t="s">
        <v>559</v>
      </c>
      <c r="Y40" s="2263"/>
      <c r="Z40" s="2262" t="s">
        <v>560</v>
      </c>
      <c r="AA40" s="2269"/>
      <c r="AB40" s="2263"/>
      <c r="AC40" s="2278"/>
      <c r="AD40" s="2260" t="s">
        <v>574</v>
      </c>
      <c r="AE40" s="2283"/>
      <c r="AF40" s="2262" t="s">
        <v>559</v>
      </c>
      <c r="AG40" s="2263"/>
      <c r="AH40" s="2262" t="s">
        <v>560</v>
      </c>
      <c r="AI40" s="2269"/>
      <c r="AJ40" s="2263"/>
      <c r="AK40" s="2278"/>
      <c r="AL40" s="2281"/>
      <c r="AM40" s="2127"/>
      <c r="AS40" s="1155">
        <v>34</v>
      </c>
    </row>
    <row customHeight="1" ht="35.699999999999996">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Q41" s="376"/>
      <c r="R41" s="376"/>
      <c r="S41" s="2273"/>
      <c r="T41" s="2209"/>
      <c r="U41" s="302"/>
      <c r="V41" s="2261"/>
      <c r="W41" s="2284"/>
      <c r="X41" s="1222" t="s">
        <v>568</v>
      </c>
      <c r="Y41" s="1222" t="s">
        <v>569</v>
      </c>
      <c r="Z41" s="1338" t="s">
        <v>570</v>
      </c>
      <c r="AA41" s="2270" t="s">
        <v>571</v>
      </c>
      <c r="AB41" s="2271"/>
      <c r="AC41" s="2279"/>
      <c r="AD41" s="2261"/>
      <c r="AE41" s="2284"/>
      <c r="AF41" s="1222" t="s">
        <v>568</v>
      </c>
      <c r="AG41" s="1222" t="s">
        <v>569</v>
      </c>
      <c r="AH41" s="1338" t="s">
        <v>570</v>
      </c>
      <c r="AI41" s="2270" t="s">
        <v>571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306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306</v>
      </c>
      <c r="B44" s="1363" t="s">
        <v>307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21</v>
      </c>
    </row>
    <row customHeight="1" ht="24">
      <c r="A45" s="1363" t="s">
        <v>306</v>
      </c>
      <c r="B45" s="1363" t="s">
        <v>307</v>
      </c>
      <c r="C45" s="1363" t="s">
        <v>308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2.049999999999997">
      <c r="A46" s="1363" t="s">
        <v>306</v>
      </c>
      <c r="B46" s="1363" t="s">
        <v>307</v>
      </c>
      <c r="C46" s="1363" t="s">
        <v>308</v>
      </c>
      <c r="D46" s="1363" t="s">
        <v>309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21</v>
      </c>
    </row>
    <row s="1642" customFormat="1" customHeight="1" ht="0">
      <c r="A47" s="1343" t="s">
        <v>306</v>
      </c>
      <c r="B47" s="1343" t="s">
        <v>307</v>
      </c>
      <c r="C47" s="1343" t="s">
        <v>308</v>
      </c>
      <c r="D47" s="1343" t="s">
        <v>309</v>
      </c>
      <c r="E47" s="2259"/>
      <c r="F47" s="2259"/>
      <c r="G47" s="2259"/>
      <c r="H47" s="2259"/>
      <c r="I47" s="2256" t="str">
        <f>S46&amp;".1"</f>
        <v>....1</v>
      </c>
      <c r="J47" s="1343"/>
      <c r="K47" s="1343"/>
      <c r="L47" s="1346" t="s">
        <v>527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306</v>
      </c>
      <c r="B48" s="1363" t="s">
        <v>307</v>
      </c>
      <c r="C48" s="1363" t="s">
        <v>308</v>
      </c>
      <c r="D48" s="1363" t="s">
        <v>309</v>
      </c>
      <c r="E48" s="2259"/>
      <c r="F48" s="2259"/>
      <c r="G48" s="2259"/>
      <c r="H48" s="2259"/>
      <c r="I48" s="2286"/>
      <c r="J48" s="2256" t="str">
        <f>S46&amp;".1"</f>
        <v>....1</v>
      </c>
      <c r="K48" s="1363"/>
      <c r="L48" s="1364" t="s">
        <v>530</v>
      </c>
      <c r="P48" s="2257"/>
      <c r="Q48" s="2257">
        <v>1</v>
      </c>
      <c r="R48" s="357"/>
      <c r="S48" s="1336" t="str">
        <f>$J48</f>
        <v>....1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21</v>
      </c>
    </row>
    <row customHeight="1" ht="22.049999999999997">
      <c r="A49" s="1363" t="s">
        <v>306</v>
      </c>
      <c r="B49" s="1363" t="s">
        <v>307</v>
      </c>
      <c r="C49" s="1363" t="s">
        <v>308</v>
      </c>
      <c r="D49" s="1363" t="s">
        <v>309</v>
      </c>
      <c r="E49" s="2259"/>
      <c r="F49" s="2259"/>
      <c r="G49" s="2259"/>
      <c r="H49" s="2259"/>
      <c r="I49" s="2286"/>
      <c r="J49" s="2286"/>
      <c r="K49" s="2256" t="str">
        <f>J48&amp;".1"</f>
        <v>....1.1</v>
      </c>
      <c r="L49" s="1364" t="s">
        <v>533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575</v>
      </c>
      <c r="AN49" s="511">
        <f>STRCHECKDATE(V50:AL50)</f>
      </c>
      <c r="AO49" s="500"/>
      <c r="AP49" s="500" t="str">
        <f>IF(T49="","",T49)</f>
        <v/>
      </c>
      <c r="AQ49" s="500"/>
      <c r="AR49" s="500"/>
      <c r="AS49" s="1155">
        <v>21</v>
      </c>
    </row>
    <row customHeight="1" ht="1.05">
      <c r="A50" s="1363" t="s">
        <v>306</v>
      </c>
      <c r="B50" s="1363" t="s">
        <v>307</v>
      </c>
      <c r="C50" s="1363" t="s">
        <v>308</v>
      </c>
      <c r="D50" s="1363" t="s">
        <v>309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306</v>
      </c>
      <c r="B51" s="1363" t="s">
        <v>307</v>
      </c>
      <c r="C51" s="1363" t="s">
        <v>308</v>
      </c>
      <c r="D51" s="1363" t="s">
        <v>309</v>
      </c>
      <c r="E51" s="2259"/>
      <c r="F51" s="2259"/>
      <c r="G51" s="2259"/>
      <c r="H51" s="2259"/>
      <c r="I51" s="2286"/>
      <c r="J51" s="2256"/>
      <c r="K51" s="1363"/>
      <c r="L51" s="1364"/>
      <c r="P51" s="2257"/>
      <c r="Q51" s="2257"/>
      <c r="R51" s="356"/>
      <c r="S51" s="1278"/>
      <c r="T51" s="287"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306</v>
      </c>
      <c r="B52" s="1363" t="s">
        <v>307</v>
      </c>
      <c r="C52" s="1363" t="s">
        <v>308</v>
      </c>
      <c r="D52" s="1363" t="s">
        <v>309</v>
      </c>
      <c r="E52" s="2259"/>
      <c r="F52" s="2259"/>
      <c r="G52" s="2259"/>
      <c r="H52" s="2259"/>
      <c r="I52" s="2256"/>
      <c r="J52" s="1363"/>
      <c r="K52" s="1363"/>
      <c r="L52" s="1364"/>
      <c r="P52" s="2257"/>
      <c r="Q52" s="1331"/>
      <c r="R52" s="356"/>
      <c r="S52" s="1278"/>
      <c r="T52" s="365"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306</v>
      </c>
      <c r="B53" s="1363" t="s">
        <v>307</v>
      </c>
      <c r="C53" s="1363" t="s">
        <v>308</v>
      </c>
      <c r="D53" s="1363" t="s">
        <v>309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306</v>
      </c>
      <c r="B54" s="1343" t="s">
        <v>307</v>
      </c>
      <c r="C54" s="1343" t="s">
        <v>308</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306</v>
      </c>
      <c r="B55" s="1343" t="s">
        <v>307</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306</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FBA02-4DBD-FDA3-1195-C778272F3C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255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520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521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522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523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524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525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526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527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530</v>
      </c>
      <c r="M7" s="537"/>
      <c r="N7" s="1366"/>
      <c r="P7" s="2257"/>
      <c r="Q7" s="2257">
        <v>1</v>
      </c>
      <c r="R7" s="357"/>
      <c r="S7" s="1336">
        <f>$J7</f>
      </c>
      <c r="T7" s="286" t="s">
        <v>531</v>
      </c>
      <c r="U7" s="300"/>
      <c r="V7" s="2245"/>
      <c r="W7" s="2246"/>
      <c r="X7" s="2246"/>
      <c r="Y7" s="2246"/>
      <c r="Z7" s="2246"/>
      <c r="AA7" s="2246"/>
      <c r="AB7" s="2246"/>
      <c r="AC7" s="2247"/>
      <c r="AD7" s="2245"/>
      <c r="AE7" s="2246"/>
      <c r="AF7" s="2246"/>
      <c r="AG7" s="2246"/>
      <c r="AH7" s="2246"/>
      <c r="AI7" s="2246"/>
      <c r="AJ7" s="2246"/>
      <c r="AK7" s="2246"/>
      <c r="AL7" s="2247"/>
      <c r="AM7" s="1258" t="s">
        <v>532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533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534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535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536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538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539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540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541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542</v>
      </c>
      <c r="P22" s="1362"/>
      <c r="Q22" s="1371"/>
      <c r="R22" s="1371"/>
      <c r="S22" s="729"/>
      <c r="T22" s="1160" t="s">
        <v>543</v>
      </c>
      <c r="AA22" s="186" t="s">
        <v>544</v>
      </c>
      <c r="AC22" s="186" t="s">
        <v>545</v>
      </c>
      <c r="AD22" s="1160" t="s">
        <v>543</v>
      </c>
      <c r="AI22" s="186" t="s">
        <v>546</v>
      </c>
      <c r="AK22" s="186" t="s">
        <v>545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547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548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549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550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551</v>
      </c>
      <c r="AD36" s="326"/>
      <c r="AE36" s="326"/>
      <c r="AF36" s="326"/>
      <c r="AG36" s="326"/>
      <c r="AH36" s="326"/>
      <c r="AI36" s="326"/>
      <c r="AJ36" s="326"/>
      <c r="AK36" s="278" t="s">
        <v>551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424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425</v>
      </c>
      <c r="AS38" s="1155">
        <v>14</v>
      </c>
    </row>
    <row customHeight="1" ht="14.699999999999998">
      <c r="Q39" s="376"/>
      <c r="R39" s="376"/>
      <c r="S39" s="2273" t="s">
        <v>88</v>
      </c>
      <c r="T39" s="2209" t="s">
        <v>552</v>
      </c>
      <c r="U39" s="301"/>
      <c r="V39" s="2274" t="s">
        <v>553</v>
      </c>
      <c r="W39" s="2275"/>
      <c r="X39" s="2275"/>
      <c r="Y39" s="2275"/>
      <c r="Z39" s="2275"/>
      <c r="AA39" s="2275"/>
      <c r="AB39" s="2276"/>
      <c r="AC39" s="2277" t="s">
        <v>554</v>
      </c>
      <c r="AD39" s="2274" t="s">
        <v>553</v>
      </c>
      <c r="AE39" s="2275"/>
      <c r="AF39" s="2275"/>
      <c r="AG39" s="2275"/>
      <c r="AH39" s="2275"/>
      <c r="AI39" s="2275"/>
      <c r="AJ39" s="2276"/>
      <c r="AK39" s="2277" t="s">
        <v>555</v>
      </c>
      <c r="AL39" s="2280" t="s">
        <v>556</v>
      </c>
      <c r="AM39" s="2127"/>
      <c r="AS39" s="1155">
        <v>14</v>
      </c>
    </row>
    <row customHeight="1" ht="35.699999999999996">
      <c r="Q40" s="376"/>
      <c r="R40" s="376"/>
      <c r="S40" s="2273"/>
      <c r="T40" s="2209"/>
      <c r="U40" s="1031"/>
      <c r="V40" s="2260" t="s">
        <v>557</v>
      </c>
      <c r="W40" s="2283"/>
      <c r="X40" s="2262" t="s">
        <v>559</v>
      </c>
      <c r="Y40" s="2263"/>
      <c r="Z40" s="2262" t="s">
        <v>560</v>
      </c>
      <c r="AA40" s="2269"/>
      <c r="AB40" s="2263"/>
      <c r="AC40" s="2278"/>
      <c r="AD40" s="2260" t="s">
        <v>574</v>
      </c>
      <c r="AE40" s="2283"/>
      <c r="AF40" s="2262" t="s">
        <v>559</v>
      </c>
      <c r="AG40" s="2263"/>
      <c r="AH40" s="2262" t="s">
        <v>560</v>
      </c>
      <c r="AI40" s="2269"/>
      <c r="AJ40" s="2263"/>
      <c r="AK40" s="2278"/>
      <c r="AL40" s="2281"/>
      <c r="AM40" s="2127"/>
      <c r="AS40" s="1155">
        <v>34</v>
      </c>
    </row>
    <row customHeight="1" ht="35.699999999999996">
      <c r="A41" s="1370"/>
      <c r="B41" s="1370" t="s">
        <v>267</v>
      </c>
      <c r="C41" s="1370" t="s">
        <v>268</v>
      </c>
      <c r="D41" s="1370" t="s">
        <v>269</v>
      </c>
      <c r="E41" s="1364" t="s">
        <v>561</v>
      </c>
      <c r="F41" s="1364" t="s">
        <v>562</v>
      </c>
      <c r="G41" s="1364" t="s">
        <v>563</v>
      </c>
      <c r="H41" s="1364" t="s">
        <v>564</v>
      </c>
      <c r="I41" s="1364" t="s">
        <v>565</v>
      </c>
      <c r="J41" s="1364" t="s">
        <v>566</v>
      </c>
      <c r="K41" s="1364" t="s">
        <v>567</v>
      </c>
      <c r="L41" s="1364" t="s">
        <v>542</v>
      </c>
      <c r="Q41" s="376"/>
      <c r="R41" s="376"/>
      <c r="S41" s="2273"/>
      <c r="T41" s="2209"/>
      <c r="U41" s="302"/>
      <c r="V41" s="2261"/>
      <c r="W41" s="2284"/>
      <c r="X41" s="1222" t="s">
        <v>568</v>
      </c>
      <c r="Y41" s="1222" t="s">
        <v>569</v>
      </c>
      <c r="Z41" s="1338" t="s">
        <v>570</v>
      </c>
      <c r="AA41" s="2270" t="s">
        <v>571</v>
      </c>
      <c r="AB41" s="2271"/>
      <c r="AC41" s="2279"/>
      <c r="AD41" s="2261"/>
      <c r="AE41" s="2284"/>
      <c r="AF41" s="1222" t="s">
        <v>568</v>
      </c>
      <c r="AG41" s="1222" t="s">
        <v>569</v>
      </c>
      <c r="AH41" s="1338" t="s">
        <v>570</v>
      </c>
      <c r="AI41" s="2270" t="s">
        <v>571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132</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312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255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312</v>
      </c>
      <c r="B44" s="1363" t="s">
        <v>313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521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522</v>
      </c>
      <c r="AO44" s="500"/>
      <c r="AP44" s="500" t="str">
        <f>IF(T44="","",T44)</f>
        <v>Территория действия тарифа</v>
      </c>
      <c r="AQ44" s="500"/>
      <c r="AR44" s="500"/>
      <c r="AS44" s="1155">
        <v>21</v>
      </c>
    </row>
    <row customHeight="1" ht="24">
      <c r="A45" s="1363" t="s">
        <v>312</v>
      </c>
      <c r="B45" s="1363" t="s">
        <v>313</v>
      </c>
      <c r="C45" s="1363" t="s">
        <v>314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523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524</v>
      </c>
      <c r="AO45" s="500"/>
      <c r="AP45" s="500" t="str">
        <f>IF(T45="","",T45)</f>
        <v>Наименование системы теплоснабжения </v>
      </c>
      <c r="AQ45" s="500"/>
      <c r="AR45" s="500"/>
      <c r="AS45" s="1155">
        <v>23</v>
      </c>
    </row>
    <row customHeight="1" ht="22.049999999999997">
      <c r="A46" s="1363" t="s">
        <v>312</v>
      </c>
      <c r="B46" s="1363" t="s">
        <v>313</v>
      </c>
      <c r="C46" s="1363" t="s">
        <v>314</v>
      </c>
      <c r="D46" s="1363" t="s">
        <v>315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525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526</v>
      </c>
      <c r="AO46" s="500"/>
      <c r="AP46" s="500" t="str">
        <f>IF(T46="","",T46)</f>
        <v>Источник тепловой энергии  </v>
      </c>
      <c r="AQ46" s="500"/>
      <c r="AR46" s="500"/>
      <c r="AS46" s="1155">
        <v>21</v>
      </c>
    </row>
    <row s="1642" customFormat="1" customHeight="1" ht="0">
      <c r="A47" s="1343" t="s">
        <v>312</v>
      </c>
      <c r="B47" s="1343" t="s">
        <v>313</v>
      </c>
      <c r="C47" s="1343" t="s">
        <v>314</v>
      </c>
      <c r="D47" s="1343" t="s">
        <v>315</v>
      </c>
      <c r="E47" s="2259"/>
      <c r="F47" s="2259"/>
      <c r="G47" s="2259"/>
      <c r="H47" s="2259"/>
      <c r="I47" s="2256" t="str">
        <f>S46&amp;".1"</f>
        <v>....1</v>
      </c>
      <c r="J47" s="1343"/>
      <c r="K47" s="1343"/>
      <c r="L47" s="1346" t="s">
        <v>527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312</v>
      </c>
      <c r="B48" s="1363" t="s">
        <v>313</v>
      </c>
      <c r="C48" s="1363" t="s">
        <v>314</v>
      </c>
      <c r="D48" s="1363" t="s">
        <v>315</v>
      </c>
      <c r="E48" s="2259"/>
      <c r="F48" s="2259"/>
      <c r="G48" s="2259"/>
      <c r="H48" s="2259"/>
      <c r="I48" s="2286"/>
      <c r="J48" s="2256" t="str">
        <f>S46&amp;".1"</f>
        <v>....1</v>
      </c>
      <c r="K48" s="1363"/>
      <c r="L48" s="1364" t="s">
        <v>530</v>
      </c>
      <c r="P48" s="2257"/>
      <c r="Q48" s="2257">
        <v>1</v>
      </c>
      <c r="R48" s="357"/>
      <c r="S48" s="1336" t="str">
        <f>$J48</f>
        <v>....1</v>
      </c>
      <c r="T48" s="286" t="s">
        <v>531</v>
      </c>
      <c r="U48" s="300"/>
      <c r="V48" s="2245"/>
      <c r="W48" s="2246"/>
      <c r="X48" s="2246"/>
      <c r="Y48" s="2246"/>
      <c r="Z48" s="2246"/>
      <c r="AA48" s="2246"/>
      <c r="AB48" s="2246"/>
      <c r="AC48" s="2247"/>
      <c r="AD48" s="2245"/>
      <c r="AE48" s="2246"/>
      <c r="AF48" s="2246"/>
      <c r="AG48" s="2246"/>
      <c r="AH48" s="2246"/>
      <c r="AI48" s="2246"/>
      <c r="AJ48" s="2246"/>
      <c r="AK48" s="2246"/>
      <c r="AL48" s="2247"/>
      <c r="AM48" s="1258" t="s">
        <v>532</v>
      </c>
      <c r="AO48" s="500"/>
      <c r="AP48" s="500" t="str">
        <f>IF(T48="","",T48)</f>
        <v>Группа потребителей</v>
      </c>
      <c r="AQ48" s="500"/>
      <c r="AR48" s="500"/>
      <c r="AS48" s="1155">
        <v>21</v>
      </c>
    </row>
    <row customHeight="1" ht="22.049999999999997">
      <c r="A49" s="1363" t="s">
        <v>312</v>
      </c>
      <c r="B49" s="1363" t="s">
        <v>313</v>
      </c>
      <c r="C49" s="1363" t="s">
        <v>314</v>
      </c>
      <c r="D49" s="1363" t="s">
        <v>315</v>
      </c>
      <c r="E49" s="2259"/>
      <c r="F49" s="2259"/>
      <c r="G49" s="2259"/>
      <c r="H49" s="2259"/>
      <c r="I49" s="2286"/>
      <c r="J49" s="2286"/>
      <c r="K49" s="2256" t="str">
        <f>J48&amp;".1"</f>
        <v>....1.1</v>
      </c>
      <c r="L49" s="1364" t="s">
        <v>533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575</v>
      </c>
      <c r="AN49" s="511">
        <f>STRCHECKDATE(V50:AL50)</f>
      </c>
      <c r="AO49" s="500"/>
      <c r="AP49" s="500" t="str">
        <f>IF(T49="","",T49)</f>
        <v/>
      </c>
      <c r="AQ49" s="500"/>
      <c r="AR49" s="500"/>
      <c r="AS49" s="1155">
        <v>21</v>
      </c>
    </row>
    <row customHeight="1" ht="0">
      <c r="A50" s="1363" t="s">
        <v>312</v>
      </c>
      <c r="B50" s="1363" t="s">
        <v>313</v>
      </c>
      <c r="C50" s="1363" t="s">
        <v>314</v>
      </c>
      <c r="D50" s="1363" t="s">
        <v>315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312</v>
      </c>
      <c r="B51" s="1363" t="s">
        <v>313</v>
      </c>
      <c r="C51" s="1363" t="s">
        <v>314</v>
      </c>
      <c r="D51" s="1363" t="s">
        <v>315</v>
      </c>
      <c r="E51" s="2259"/>
      <c r="F51" s="2259"/>
      <c r="G51" s="2259"/>
      <c r="H51" s="2259"/>
      <c r="I51" s="2286"/>
      <c r="J51" s="2256"/>
      <c r="K51" s="1363"/>
      <c r="L51" s="1364"/>
      <c r="P51" s="2257"/>
      <c r="Q51" s="2257"/>
      <c r="R51" s="356"/>
      <c r="S51" s="1278"/>
      <c r="T51" s="287" t="s">
        <v>535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312</v>
      </c>
      <c r="B52" s="1363" t="s">
        <v>313</v>
      </c>
      <c r="C52" s="1363" t="s">
        <v>314</v>
      </c>
      <c r="D52" s="1363" t="s">
        <v>315</v>
      </c>
      <c r="E52" s="2259"/>
      <c r="F52" s="2259"/>
      <c r="G52" s="2259"/>
      <c r="H52" s="2259"/>
      <c r="I52" s="2256"/>
      <c r="J52" s="1363"/>
      <c r="K52" s="1363"/>
      <c r="L52" s="1364"/>
      <c r="P52" s="2257"/>
      <c r="Q52" s="1331"/>
      <c r="R52" s="356"/>
      <c r="S52" s="1278"/>
      <c r="T52" s="365" t="s">
        <v>536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312</v>
      </c>
      <c r="B53" s="1363" t="s">
        <v>313</v>
      </c>
      <c r="C53" s="1363" t="s">
        <v>314</v>
      </c>
      <c r="D53" s="1363" t="s">
        <v>315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312</v>
      </c>
      <c r="B54" s="1343" t="s">
        <v>313</v>
      </c>
      <c r="C54" s="1343" t="s">
        <v>314</v>
      </c>
      <c r="D54" s="1314"/>
      <c r="E54" s="2259"/>
      <c r="F54" s="2259"/>
      <c r="G54" s="2258"/>
      <c r="H54" s="1314"/>
      <c r="I54" s="1314"/>
      <c r="J54" s="1314"/>
      <c r="K54" s="1314"/>
      <c r="L54" s="1339"/>
      <c r="M54" s="1315"/>
      <c r="N54" s="1315"/>
      <c r="P54" s="1316"/>
      <c r="Q54" s="1317"/>
      <c r="R54" s="1316"/>
      <c r="S54" s="1322"/>
      <c r="T54" s="1325" t="s">
        <v>538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312</v>
      </c>
      <c r="B55" s="1343" t="s">
        <v>313</v>
      </c>
      <c r="C55" s="1314"/>
      <c r="D55" s="1314"/>
      <c r="E55" s="2259"/>
      <c r="F55" s="2258"/>
      <c r="G55" s="1314"/>
      <c r="H55" s="1314"/>
      <c r="I55" s="1314"/>
      <c r="J55" s="1314"/>
      <c r="K55" s="1314"/>
      <c r="L55" s="1339"/>
      <c r="M55" s="1321"/>
      <c r="N55" s="1321"/>
      <c r="P55" s="1316"/>
      <c r="Q55" s="1317"/>
      <c r="R55" s="1316"/>
      <c r="S55" s="1322"/>
      <c r="T55" s="1325" t="s">
        <v>539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312</v>
      </c>
      <c r="B56" s="1343"/>
      <c r="C56" s="1343"/>
      <c r="D56" s="1343"/>
      <c r="E56" s="2258"/>
      <c r="F56" s="1343"/>
      <c r="G56" s="1343"/>
      <c r="H56" s="1343"/>
      <c r="I56" s="1343"/>
      <c r="J56" s="1343"/>
      <c r="K56" s="1343"/>
      <c r="L56" s="1346"/>
      <c r="M56" s="1321"/>
      <c r="N56" s="1321"/>
      <c r="O56" s="518"/>
      <c r="P56" s="380"/>
      <c r="Q56" s="1344"/>
      <c r="R56" s="380"/>
      <c r="S56" s="1322"/>
      <c r="T56" s="1325" t="s">
        <v>540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34A8F-F804-40CB-CDB5-3346A02804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255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520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521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522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523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524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525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526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527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530</v>
      </c>
      <c r="N7" s="509"/>
      <c r="O7" s="327"/>
      <c r="Q7" s="2257"/>
      <c r="R7" s="2257">
        <v>1</v>
      </c>
      <c r="S7" s="518"/>
      <c r="T7" s="357"/>
      <c r="U7" s="1336">
        <f>$J7</f>
      </c>
      <c r="V7" s="286" t="s">
        <v>531</v>
      </c>
      <c r="W7" s="300"/>
      <c r="X7" s="2245"/>
      <c r="Y7" s="2246"/>
      <c r="Z7" s="2246"/>
      <c r="AA7" s="2246"/>
      <c r="AB7" s="2246"/>
      <c r="AC7" s="2235"/>
      <c r="AD7" s="2235"/>
      <c r="AE7" s="2235"/>
      <c r="AF7" s="2308"/>
      <c r="AG7" s="2245"/>
      <c r="AH7" s="2246"/>
      <c r="AI7" s="2246"/>
      <c r="AJ7" s="2246"/>
      <c r="AK7" s="2246"/>
      <c r="AL7" s="2246"/>
      <c r="AM7" s="2246"/>
      <c r="AN7" s="2246"/>
      <c r="AO7" s="2246"/>
      <c r="AP7" s="2247"/>
      <c r="AQ7" s="1258" t="s">
        <v>532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533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576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577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578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535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536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538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539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540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541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542</v>
      </c>
      <c r="Q26" s="1362"/>
      <c r="R26" s="1371"/>
      <c r="S26" s="1371"/>
      <c r="T26" s="1371"/>
      <c r="U26" s="729"/>
      <c r="V26" s="1160" t="s">
        <v>543</v>
      </c>
      <c r="AD26" s="186" t="s">
        <v>544</v>
      </c>
      <c r="AF26" s="186" t="s">
        <v>545</v>
      </c>
      <c r="AG26" s="1160" t="s">
        <v>543</v>
      </c>
      <c r="AM26" s="186" t="s">
        <v>546</v>
      </c>
      <c r="AO26" s="186" t="s">
        <v>545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547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548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549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550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551</v>
      </c>
      <c r="AG40" s="326"/>
      <c r="AH40" s="326"/>
      <c r="AI40" s="326"/>
      <c r="AJ40" s="326"/>
      <c r="AK40" s="326"/>
      <c r="AL40" s="326"/>
      <c r="AM40" s="326"/>
      <c r="AN40" s="326"/>
      <c r="AO40" s="278" t="s">
        <v>551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424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425</v>
      </c>
      <c r="AW42" s="1155">
        <v>14</v>
      </c>
    </row>
    <row customHeight="1" ht="14.699999999999998">
      <c r="R43" s="376"/>
      <c r="S43" s="376"/>
      <c r="T43" s="376"/>
      <c r="U43" s="2273" t="s">
        <v>88</v>
      </c>
      <c r="V43" s="2209" t="s">
        <v>552</v>
      </c>
      <c r="W43" s="301"/>
      <c r="X43" s="2274" t="s">
        <v>553</v>
      </c>
      <c r="Y43" s="2291"/>
      <c r="Z43" s="2291"/>
      <c r="AA43" s="2291"/>
      <c r="AB43" s="2291"/>
      <c r="AC43" s="2275"/>
      <c r="AD43" s="2275"/>
      <c r="AE43" s="2276"/>
      <c r="AF43" s="2277" t="s">
        <v>554</v>
      </c>
      <c r="AG43" s="2274" t="s">
        <v>553</v>
      </c>
      <c r="AH43" s="2291"/>
      <c r="AI43" s="2291"/>
      <c r="AJ43" s="2291"/>
      <c r="AK43" s="2291"/>
      <c r="AL43" s="2275"/>
      <c r="AM43" s="2275"/>
      <c r="AN43" s="2276"/>
      <c r="AO43" s="2277" t="s">
        <v>555</v>
      </c>
      <c r="AP43" s="2280" t="s">
        <v>556</v>
      </c>
      <c r="AQ43" s="2127"/>
      <c r="AW43" s="1155">
        <v>14</v>
      </c>
    </row>
    <row customHeight="1" ht="35.699999999999996">
      <c r="R44" s="376"/>
      <c r="S44" s="376"/>
      <c r="T44" s="376"/>
      <c r="U44" s="2273"/>
      <c r="V44" s="2209"/>
      <c r="W44" s="1031"/>
      <c r="X44" s="2294" t="s">
        <v>579</v>
      </c>
      <c r="Y44" s="2312" t="s">
        <v>580</v>
      </c>
      <c r="Z44" s="2312"/>
      <c r="AA44" s="2312"/>
      <c r="AB44" s="2312"/>
      <c r="AC44" s="2294" t="s">
        <v>560</v>
      </c>
      <c r="AD44" s="2611"/>
      <c r="AE44" s="2314"/>
      <c r="AF44" s="2278"/>
      <c r="AG44" s="2294" t="s">
        <v>579</v>
      </c>
      <c r="AH44" s="2312" t="s">
        <v>580</v>
      </c>
      <c r="AI44" s="2312"/>
      <c r="AJ44" s="2312"/>
      <c r="AK44" s="2312"/>
      <c r="AL44" s="2294" t="s">
        <v>560</v>
      </c>
      <c r="AM44" s="2611"/>
      <c r="AN44" s="2314"/>
      <c r="AO44" s="2278"/>
      <c r="AP44" s="2281"/>
      <c r="AQ44" s="2127"/>
      <c r="AW44" s="1155">
        <v>34</v>
      </c>
    </row>
    <row customHeight="1" ht="14.699999999999998">
      <c r="R45" s="376"/>
      <c r="S45" s="376"/>
      <c r="T45" s="376"/>
      <c r="U45" s="2273"/>
      <c r="V45" s="2209"/>
      <c r="W45" s="1031"/>
      <c r="X45" s="2325"/>
      <c r="Y45" s="2317" t="s">
        <v>581</v>
      </c>
      <c r="Z45" s="2270" t="s">
        <v>582</v>
      </c>
      <c r="AA45" s="2320"/>
      <c r="AB45" s="2271"/>
      <c r="AC45" s="2295"/>
      <c r="AD45" s="2612"/>
      <c r="AE45" s="2316"/>
      <c r="AF45" s="2278"/>
      <c r="AG45" s="2325"/>
      <c r="AH45" s="2317" t="s">
        <v>581</v>
      </c>
      <c r="AI45" s="2270" t="s">
        <v>582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583</v>
      </c>
      <c r="AA46" s="2270" t="s">
        <v>584</v>
      </c>
      <c r="AB46" s="2271"/>
      <c r="AC46" s="2317" t="s">
        <v>570</v>
      </c>
      <c r="AD46" s="2321" t="s">
        <v>571</v>
      </c>
      <c r="AE46" s="2322"/>
      <c r="AF46" s="2278"/>
      <c r="AG46" s="2325"/>
      <c r="AH46" s="2318"/>
      <c r="AI46" s="2317" t="s">
        <v>583</v>
      </c>
      <c r="AJ46" s="2270" t="s">
        <v>584</v>
      </c>
      <c r="AK46" s="2271"/>
      <c r="AL46" s="2317" t="s">
        <v>570</v>
      </c>
      <c r="AM46" s="2321" t="s">
        <v>571</v>
      </c>
      <c r="AN46" s="2322"/>
      <c r="AO46" s="2278"/>
      <c r="AP46" s="2281"/>
      <c r="AQ46" s="2127"/>
      <c r="AW46" s="1155">
        <v>26</v>
      </c>
    </row>
    <row customHeight="1" ht="65.25">
      <c r="A47" s="1259"/>
      <c r="B47" s="1259" t="s">
        <v>267</v>
      </c>
      <c r="C47" s="1259" t="s">
        <v>268</v>
      </c>
      <c r="D47" s="1259" t="s">
        <v>269</v>
      </c>
      <c r="E47" s="1310" t="s">
        <v>561</v>
      </c>
      <c r="F47" s="1310" t="s">
        <v>562</v>
      </c>
      <c r="G47" s="1310" t="s">
        <v>563</v>
      </c>
      <c r="H47" s="1310" t="s">
        <v>564</v>
      </c>
      <c r="I47" s="1310" t="s">
        <v>565</v>
      </c>
      <c r="J47" s="1310" t="s">
        <v>566</v>
      </c>
      <c r="K47" s="1310" t="s">
        <v>567</v>
      </c>
      <c r="L47" s="1310" t="s">
        <v>585</v>
      </c>
      <c r="M47" s="1310" t="s">
        <v>542</v>
      </c>
      <c r="R47" s="376"/>
      <c r="S47" s="376"/>
      <c r="T47" s="376"/>
      <c r="U47" s="2273"/>
      <c r="V47" s="2209"/>
      <c r="W47" s="302"/>
      <c r="X47" s="2295"/>
      <c r="Y47" s="2319"/>
      <c r="Z47" s="2319"/>
      <c r="AA47" s="1222" t="s">
        <v>586</v>
      </c>
      <c r="AB47" s="1222" t="s">
        <v>587</v>
      </c>
      <c r="AC47" s="2319"/>
      <c r="AD47" s="2323"/>
      <c r="AE47" s="2324"/>
      <c r="AF47" s="2279"/>
      <c r="AG47" s="2295"/>
      <c r="AH47" s="2319"/>
      <c r="AI47" s="2319"/>
      <c r="AJ47" s="1222" t="s">
        <v>586</v>
      </c>
      <c r="AK47" s="1222" t="s">
        <v>587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132</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300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255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300</v>
      </c>
      <c r="B50" s="1267" t="s">
        <v>301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521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522</v>
      </c>
      <c r="AS50" s="500"/>
      <c r="AT50" s="500" t="str">
        <f>IF(V50="","",V50)</f>
        <v>Территория действия тарифа</v>
      </c>
      <c r="AU50" s="500"/>
      <c r="AV50" s="500"/>
      <c r="AW50" s="1155">
        <v>21</v>
      </c>
    </row>
    <row customHeight="1" ht="24">
      <c r="A51" s="1267" t="s">
        <v>300</v>
      </c>
      <c r="B51" s="1267" t="s">
        <v>301</v>
      </c>
      <c r="C51" s="1267" t="s">
        <v>302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523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524</v>
      </c>
      <c r="AS51" s="500"/>
      <c r="AT51" s="500" t="str">
        <f>IF(V51="","",V51)</f>
        <v>Наименование системы теплоснабжения </v>
      </c>
      <c r="AU51" s="500"/>
      <c r="AV51" s="500"/>
      <c r="AW51" s="1155">
        <v>23</v>
      </c>
    </row>
    <row customHeight="1" ht="22.049999999999997">
      <c r="A52" s="1267" t="s">
        <v>300</v>
      </c>
      <c r="B52" s="1267" t="s">
        <v>301</v>
      </c>
      <c r="C52" s="1267" t="s">
        <v>302</v>
      </c>
      <c r="D52" s="1267" t="s">
        <v>303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525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526</v>
      </c>
      <c r="AS52" s="500"/>
      <c r="AT52" s="500" t="str">
        <f>IF(V52="","",V52)</f>
        <v>Источник тепловой энергии  </v>
      </c>
      <c r="AU52" s="500"/>
      <c r="AV52" s="500"/>
      <c r="AW52" s="1155">
        <v>21</v>
      </c>
    </row>
    <row s="1642" customFormat="1" customHeight="1" ht="0">
      <c r="A53" s="1375" t="s">
        <v>300</v>
      </c>
      <c r="B53" s="1375" t="s">
        <v>301</v>
      </c>
      <c r="C53" s="1375" t="s">
        <v>302</v>
      </c>
      <c r="D53" s="1375" t="s">
        <v>303</v>
      </c>
      <c r="E53" s="2290"/>
      <c r="F53" s="2290"/>
      <c r="G53" s="2290"/>
      <c r="H53" s="2311"/>
      <c r="I53" s="2127" t="str">
        <f>U52&amp;".1"</f>
        <v>....1</v>
      </c>
      <c r="J53" s="1375"/>
      <c r="K53" s="1375"/>
      <c r="L53" s="1375"/>
      <c r="M53" s="1381" t="s">
        <v>527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300</v>
      </c>
      <c r="B54" s="1267" t="s">
        <v>301</v>
      </c>
      <c r="C54" s="1267" t="s">
        <v>302</v>
      </c>
      <c r="D54" s="1267" t="s">
        <v>303</v>
      </c>
      <c r="E54" s="2290"/>
      <c r="F54" s="2290"/>
      <c r="G54" s="2290"/>
      <c r="H54" s="2311"/>
      <c r="I54" s="2101"/>
      <c r="J54" s="2127" t="str">
        <f>I53&amp;".1"</f>
        <v>....1.1</v>
      </c>
      <c r="K54" s="1267"/>
      <c r="L54" s="1267"/>
      <c r="M54" s="1310" t="s">
        <v>530</v>
      </c>
      <c r="Q54" s="2257"/>
      <c r="R54" s="2257">
        <v>1</v>
      </c>
      <c r="S54" s="518"/>
      <c r="T54" s="357"/>
      <c r="U54" s="1336" t="str">
        <f>$J54</f>
        <v>....1.1</v>
      </c>
      <c r="V54" s="286" t="s">
        <v>531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532</v>
      </c>
      <c r="AS54" s="500"/>
      <c r="AT54" s="500" t="str">
        <f>IF(V54="","",V54)</f>
        <v>Группа потребителей</v>
      </c>
      <c r="AU54" s="500"/>
      <c r="AV54" s="500"/>
      <c r="AW54" s="1155">
        <v>21</v>
      </c>
    </row>
    <row customHeight="1" ht="22.049999999999997">
      <c r="A55" s="1267" t="s">
        <v>300</v>
      </c>
      <c r="B55" s="1267" t="s">
        <v>301</v>
      </c>
      <c r="C55" s="1267" t="s">
        <v>302</v>
      </c>
      <c r="D55" s="1267" t="s">
        <v>303</v>
      </c>
      <c r="E55" s="2290"/>
      <c r="F55" s="2290"/>
      <c r="G55" s="2290"/>
      <c r="H55" s="2311"/>
      <c r="I55" s="2101"/>
      <c r="J55" s="2101"/>
      <c r="K55" s="2127" t="str">
        <f>J54&amp;".1"</f>
        <v>....1.1.1</v>
      </c>
      <c r="L55" s="139"/>
      <c r="M55" s="1310" t="s">
        <v>533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576</v>
      </c>
      <c r="AR55" s="511">
        <f>STRCHECKDATE(X57:AP57)</f>
      </c>
      <c r="AS55" s="500"/>
      <c r="AT55" s="500" t="str">
        <f>IF(V55="","",V55)</f>
        <v/>
      </c>
      <c r="AU55" s="500"/>
      <c r="AV55" s="500"/>
      <c r="AW55" s="1155">
        <v>21</v>
      </c>
    </row>
    <row customHeight="1" ht="11.549999999999999">
      <c r="A56" s="1267" t="s">
        <v>300</v>
      </c>
      <c r="B56" s="1267" t="s">
        <v>301</v>
      </c>
      <c r="C56" s="1267" t="s">
        <v>302</v>
      </c>
      <c r="D56" s="1267" t="s">
        <v>303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577</v>
      </c>
      <c r="AR56" s="511">
        <f>STRCHECKDATE(X58:AP58)</f>
      </c>
      <c r="AS56" s="500"/>
      <c r="AT56" s="500" t="str">
        <f>IF(V56="","",V56)</f>
        <v/>
      </c>
      <c r="AU56" s="500"/>
      <c r="AV56" s="500"/>
      <c r="AW56" s="1155">
        <v>11</v>
      </c>
    </row>
    <row customHeight="1" ht="0">
      <c r="A57" s="1267" t="s">
        <v>300</v>
      </c>
      <c r="B57" s="1267" t="s">
        <v>301</v>
      </c>
      <c r="C57" s="1267" t="s">
        <v>302</v>
      </c>
      <c r="D57" s="1267" t="s">
        <v>303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300</v>
      </c>
      <c r="B58" s="1267" t="s">
        <v>301</v>
      </c>
      <c r="C58" s="1267" t="s">
        <v>302</v>
      </c>
      <c r="D58" s="1267" t="s">
        <v>303</v>
      </c>
      <c r="E58" s="2290"/>
      <c r="F58" s="2290"/>
      <c r="G58" s="2290"/>
      <c r="H58" s="2311"/>
      <c r="I58" s="2101"/>
      <c r="J58" s="2101"/>
      <c r="K58" s="2127"/>
      <c r="L58" s="1267"/>
      <c r="M58" s="1310"/>
      <c r="Q58" s="2257"/>
      <c r="R58" s="2257"/>
      <c r="S58" s="1331"/>
      <c r="T58" s="356"/>
      <c r="U58" s="1278"/>
      <c r="V58" s="288" t="s">
        <v>578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300</v>
      </c>
      <c r="B59" s="1267" t="s">
        <v>301</v>
      </c>
      <c r="C59" s="1267" t="s">
        <v>302</v>
      </c>
      <c r="D59" s="1267" t="s">
        <v>303</v>
      </c>
      <c r="E59" s="2290"/>
      <c r="F59" s="2290"/>
      <c r="G59" s="2290"/>
      <c r="H59" s="2311"/>
      <c r="I59" s="2101"/>
      <c r="J59" s="2127"/>
      <c r="K59" s="1267"/>
      <c r="L59" s="1267"/>
      <c r="M59" s="1310"/>
      <c r="Q59" s="2257"/>
      <c r="R59" s="2257"/>
      <c r="S59" s="1331"/>
      <c r="T59" s="356"/>
      <c r="U59" s="1278"/>
      <c r="V59" s="287" t="s">
        <v>535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300</v>
      </c>
      <c r="B60" s="1267" t="s">
        <v>301</v>
      </c>
      <c r="C60" s="1267" t="s">
        <v>302</v>
      </c>
      <c r="D60" s="1267" t="s">
        <v>303</v>
      </c>
      <c r="E60" s="2290"/>
      <c r="F60" s="2290"/>
      <c r="G60" s="2290"/>
      <c r="H60" s="2311"/>
      <c r="I60" s="2127"/>
      <c r="J60" s="1267"/>
      <c r="K60" s="1267"/>
      <c r="L60" s="1267"/>
      <c r="M60" s="1310"/>
      <c r="Q60" s="2257"/>
      <c r="R60" s="1331"/>
      <c r="S60" s="1331"/>
      <c r="T60" s="356"/>
      <c r="U60" s="1278"/>
      <c r="V60" s="365" t="s">
        <v>536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300</v>
      </c>
      <c r="B61" s="1267" t="s">
        <v>301</v>
      </c>
      <c r="C61" s="1267" t="s">
        <v>302</v>
      </c>
      <c r="D61" s="1267" t="s">
        <v>303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300</v>
      </c>
      <c r="B62" s="1375" t="s">
        <v>301</v>
      </c>
      <c r="C62" s="1375" t="s">
        <v>302</v>
      </c>
      <c r="D62" s="1374"/>
      <c r="E62" s="2290"/>
      <c r="F62" s="2290"/>
      <c r="G62" s="2289"/>
      <c r="H62" s="1374"/>
      <c r="I62" s="1374"/>
      <c r="J62" s="1374"/>
      <c r="K62" s="1374"/>
      <c r="L62" s="1374"/>
      <c r="M62" s="1377"/>
      <c r="N62" s="1378"/>
      <c r="O62" s="1378"/>
      <c r="P62" s="351"/>
      <c r="Q62" s="1316"/>
      <c r="R62" s="1317"/>
      <c r="S62" s="1316"/>
      <c r="T62" s="1316"/>
      <c r="U62" s="1322"/>
      <c r="V62" s="1325" t="s">
        <v>538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300</v>
      </c>
      <c r="B63" s="1375" t="s">
        <v>301</v>
      </c>
      <c r="C63" s="1374"/>
      <c r="D63" s="1374"/>
      <c r="E63" s="2290"/>
      <c r="F63" s="2289"/>
      <c r="G63" s="1374"/>
      <c r="H63" s="1374"/>
      <c r="I63" s="1374"/>
      <c r="J63" s="1374"/>
      <c r="K63" s="1374"/>
      <c r="L63" s="1374"/>
      <c r="M63" s="1377"/>
      <c r="N63" s="1379"/>
      <c r="O63" s="1379"/>
      <c r="P63" s="351"/>
      <c r="Q63" s="1316"/>
      <c r="R63" s="1317"/>
      <c r="S63" s="1316"/>
      <c r="T63" s="1316"/>
      <c r="U63" s="1322"/>
      <c r="V63" s="1325" t="s">
        <v>539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300</v>
      </c>
      <c r="B64" s="1375"/>
      <c r="C64" s="1375"/>
      <c r="D64" s="1375"/>
      <c r="E64" s="2289"/>
      <c r="F64" s="1375"/>
      <c r="G64" s="1375"/>
      <c r="H64" s="1375"/>
      <c r="I64" s="1375"/>
      <c r="J64" s="1375"/>
      <c r="K64" s="1375"/>
      <c r="L64" s="1375"/>
      <c r="M64" s="1381"/>
      <c r="N64" s="1379"/>
      <c r="O64" s="1379"/>
      <c r="P64" s="351"/>
      <c r="Q64" s="380"/>
      <c r="R64" s="1344"/>
      <c r="S64" s="380"/>
      <c r="T64" s="380"/>
      <c r="U64" s="1322"/>
      <c r="V64" s="1325" t="s">
        <v>540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E05A95-3738-0868-3624-3986183FD765}" mc:Ignorable="x14ac xr xr2 xr3">
  <sheetPr>
    <tabColor rgb="FFCCCCFF"/>
  </sheetPr>
  <dimension ref="A1:Q79"/>
  <sheetViews>
    <sheetView topLeftCell="C4" showGridLines="0" zoomScale="90" workbookViewId="0">
      <selection activeCell="E71" sqref="E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40A80F-FFAE-6AF5-B445-D0C260301027}"/>
    <hyperlink ref="H17" location="Титульный!H9" display="Как заполнить?" tooltip="Помощь по работе с полями отчётной формы" xr:uid="{7685C667-DDA4-AFB7-D6B1-4A399440C1CC}"/>
    <hyperlink ref="H39" location="Титульный!H9" display="Как заполнить?" tooltip="Помощь по работе с полями отчётной формы" xr:uid="{B1A7BB2B-318E-412E-D473-689D00630BF4}"/>
    <hyperlink ref="H62" location="Титульный!H9" display="Как заполнить?" tooltip="Помощь по работе с полями отчётной формы" xr:uid="{12D8D468-9351-DB32-CE15-0AF7029512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E91B6-6F35-EA92-9148-06220AAE93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255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520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521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522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523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524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525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526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527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588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589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590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591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592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538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539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540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541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542</v>
      </c>
      <c r="P23" s="1508"/>
      <c r="Q23" s="1510"/>
      <c r="R23" s="1510"/>
      <c r="Y23" s="1507" t="s">
        <v>544</v>
      </c>
      <c r="AA23" s="1507" t="s">
        <v>545</v>
      </c>
      <c r="AB23" s="1507" t="s">
        <v>593</v>
      </c>
      <c r="AE23" s="1507" t="s">
        <v>594</v>
      </c>
      <c r="AF23" s="1507" t="s">
        <v>593</v>
      </c>
      <c r="AI23" s="1507" t="s">
        <v>595</v>
      </c>
      <c r="AJ23" s="1507" t="s">
        <v>593</v>
      </c>
      <c r="AM23" s="1507" t="s">
        <v>596</v>
      </c>
      <c r="AQ23" s="1507" t="s">
        <v>544</v>
      </c>
      <c r="AS23" s="1507" t="s">
        <v>545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547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548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547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548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551</v>
      </c>
      <c r="AB37" s="326"/>
      <c r="AC37" s="326"/>
      <c r="AD37" s="326"/>
      <c r="AE37" s="326"/>
      <c r="AF37" s="326"/>
      <c r="AG37" s="326"/>
      <c r="AH37" s="326"/>
      <c r="AI37" s="326"/>
      <c r="AJ37" s="326"/>
      <c r="AK37" s="326"/>
      <c r="AL37" s="326"/>
      <c r="AM37" s="326"/>
      <c r="AN37" s="326"/>
      <c r="AO37" s="326"/>
      <c r="AP37" s="326"/>
      <c r="AQ37" s="326"/>
      <c r="AR37" s="326"/>
      <c r="AS37" s="278" t="s">
        <v>551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424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425</v>
      </c>
      <c r="BA39" s="1155">
        <v>14</v>
      </c>
    </row>
    <row customHeight="1" ht="14.699999999999998">
      <c r="Q40" s="291"/>
      <c r="R40" s="376"/>
      <c r="S40" s="2273" t="s">
        <v>88</v>
      </c>
      <c r="T40" s="2209" t="s">
        <v>597</v>
      </c>
      <c r="U40" s="301"/>
      <c r="V40" s="2275"/>
      <c r="W40" s="2275"/>
      <c r="X40" s="2275"/>
      <c r="Y40" s="2275"/>
      <c r="Z40" s="2276"/>
      <c r="AA40" s="2336" t="s">
        <v>554</v>
      </c>
      <c r="AB40" s="2328" t="s">
        <v>598</v>
      </c>
      <c r="AC40" s="2291"/>
      <c r="AD40" s="2291"/>
      <c r="AE40" s="2329"/>
      <c r="AF40" s="2291" t="s">
        <v>599</v>
      </c>
      <c r="AG40" s="2291"/>
      <c r="AH40" s="2291"/>
      <c r="AI40" s="2329"/>
      <c r="AJ40" s="2328" t="s">
        <v>600</v>
      </c>
      <c r="AK40" s="2291"/>
      <c r="AL40" s="2291"/>
      <c r="AM40" s="2329"/>
      <c r="AN40" s="2328" t="s">
        <v>553</v>
      </c>
      <c r="AO40" s="2291"/>
      <c r="AP40" s="2275"/>
      <c r="AQ40" s="2275"/>
      <c r="AR40" s="2276"/>
      <c r="AS40" s="2277" t="s">
        <v>554</v>
      </c>
      <c r="AT40" s="2280" t="s">
        <v>556</v>
      </c>
      <c r="AU40" s="2127"/>
      <c r="BA40" s="1155">
        <v>14</v>
      </c>
    </row>
    <row customHeight="1" ht="35.699999999999996">
      <c r="Q41" s="291"/>
      <c r="R41" s="376"/>
      <c r="S41" s="2273"/>
      <c r="T41" s="2209"/>
      <c r="U41" s="1031"/>
      <c r="V41" s="2127" t="s">
        <v>601</v>
      </c>
      <c r="W41" s="2127"/>
      <c r="X41" s="2294" t="s">
        <v>560</v>
      </c>
      <c r="Y41" s="2313"/>
      <c r="Z41" s="2314"/>
      <c r="AA41" s="2337"/>
      <c r="AB41" s="2330"/>
      <c r="AC41" s="2331"/>
      <c r="AD41" s="2331"/>
      <c r="AE41" s="2332"/>
      <c r="AF41" s="2331"/>
      <c r="AG41" s="2331"/>
      <c r="AH41" s="2331"/>
      <c r="AI41" s="2332"/>
      <c r="AJ41" s="2330"/>
      <c r="AK41" s="2331"/>
      <c r="AL41" s="2331"/>
      <c r="AM41" s="2331"/>
      <c r="AN41" s="2127" t="s">
        <v>601</v>
      </c>
      <c r="AO41" s="2127"/>
      <c r="AP41" s="2313" t="s">
        <v>560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267</v>
      </c>
      <c r="C43" s="1370" t="s">
        <v>268</v>
      </c>
      <c r="D43" s="1370" t="s">
        <v>269</v>
      </c>
      <c r="E43" s="1364" t="s">
        <v>561</v>
      </c>
      <c r="F43" s="1364" t="s">
        <v>562</v>
      </c>
      <c r="G43" s="1364" t="s">
        <v>563</v>
      </c>
      <c r="H43" s="1364" t="s">
        <v>564</v>
      </c>
      <c r="I43" s="1364" t="s">
        <v>565</v>
      </c>
      <c r="J43" s="1364" t="s">
        <v>566</v>
      </c>
      <c r="K43" s="1364" t="s">
        <v>567</v>
      </c>
      <c r="L43" s="1364" t="s">
        <v>542</v>
      </c>
      <c r="Q43" s="291"/>
      <c r="R43" s="376"/>
      <c r="S43" s="2273"/>
      <c r="T43" s="2209"/>
      <c r="U43" s="302"/>
      <c r="V43" s="1330" t="s">
        <v>602</v>
      </c>
      <c r="W43" s="1330" t="s">
        <v>603</v>
      </c>
      <c r="X43" s="1338" t="s">
        <v>570</v>
      </c>
      <c r="Y43" s="2270" t="s">
        <v>571</v>
      </c>
      <c r="Z43" s="2271"/>
      <c r="AA43" s="2338"/>
      <c r="AB43" s="2333"/>
      <c r="AC43" s="2334"/>
      <c r="AD43" s="2334"/>
      <c r="AE43" s="2335"/>
      <c r="AF43" s="2334"/>
      <c r="AG43" s="2334"/>
      <c r="AH43" s="2334"/>
      <c r="AI43" s="2335"/>
      <c r="AJ43" s="2333"/>
      <c r="AK43" s="2334"/>
      <c r="AL43" s="2334"/>
      <c r="AM43" s="2335"/>
      <c r="AN43" s="1860" t="s">
        <v>602</v>
      </c>
      <c r="AO43" s="1860" t="s">
        <v>603</v>
      </c>
      <c r="AP43" s="1338" t="s">
        <v>570</v>
      </c>
      <c r="AQ43" s="2270" t="s">
        <v>571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132</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324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255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324</v>
      </c>
      <c r="B46" s="1363" t="s">
        <v>325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521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522</v>
      </c>
      <c r="AW46" s="500"/>
      <c r="AX46" s="500" t="str">
        <f>IF(T46="","",T46)</f>
        <v>Территория действия тарифа</v>
      </c>
      <c r="AY46" s="500"/>
      <c r="AZ46" s="500"/>
      <c r="BA46" s="1155">
        <v>21</v>
      </c>
    </row>
    <row customHeight="1" ht="24">
      <c r="A47" s="1363" t="s">
        <v>324</v>
      </c>
      <c r="B47" s="1363" t="s">
        <v>325</v>
      </c>
      <c r="C47" s="1363" t="s">
        <v>326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523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524</v>
      </c>
      <c r="AW47" s="500"/>
      <c r="AX47" s="500" t="str">
        <f>IF(T47="","",T47)</f>
        <v>Наименование системы теплоснабжения </v>
      </c>
      <c r="AY47" s="500"/>
      <c r="AZ47" s="500"/>
      <c r="BA47" s="1155">
        <v>23</v>
      </c>
    </row>
    <row customHeight="1" ht="21">
      <c r="A48" s="1363" t="s">
        <v>324</v>
      </c>
      <c r="B48" s="1363" t="s">
        <v>325</v>
      </c>
      <c r="C48" s="1363" t="s">
        <v>326</v>
      </c>
      <c r="D48" s="1363" t="s">
        <v>327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525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526</v>
      </c>
      <c r="AW48" s="500"/>
      <c r="AX48" s="500" t="str">
        <f>IF(T48="","",T48)</f>
        <v>Источник тепловой энергии  </v>
      </c>
      <c r="AY48" s="500"/>
      <c r="AZ48" s="500"/>
      <c r="BA48" s="1155">
        <v>20</v>
      </c>
    </row>
    <row s="1642" customFormat="1" customHeight="1" ht="1.05">
      <c r="A49" s="1343" t="s">
        <v>324</v>
      </c>
      <c r="B49" s="1343" t="s">
        <v>325</v>
      </c>
      <c r="C49" s="1343" t="s">
        <v>326</v>
      </c>
      <c r="D49" s="1343" t="s">
        <v>327</v>
      </c>
      <c r="E49" s="2259"/>
      <c r="F49" s="2259"/>
      <c r="G49" s="2259"/>
      <c r="H49" s="2259"/>
      <c r="I49" s="2256" t="str">
        <f>S48&amp;".1"</f>
        <v>....1</v>
      </c>
      <c r="J49" s="1343"/>
      <c r="K49" s="1343"/>
      <c r="L49" s="1346" t="s">
        <v>527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324</v>
      </c>
      <c r="B50" s="1343" t="s">
        <v>325</v>
      </c>
      <c r="C50" s="1343" t="s">
        <v>326</v>
      </c>
      <c r="D50" s="1343" t="s">
        <v>327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324</v>
      </c>
      <c r="B51" s="1363" t="s">
        <v>325</v>
      </c>
      <c r="C51" s="1363" t="s">
        <v>326</v>
      </c>
      <c r="D51" s="1363" t="s">
        <v>327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604</v>
      </c>
      <c r="AV51" s="511">
        <f>STRCHECKDATE(V54:AT54)</f>
      </c>
      <c r="AW51" s="500"/>
      <c r="AX51" s="500" t="str">
        <f>IF(T51="","",T51)</f>
        <v/>
      </c>
      <c r="AY51" s="500"/>
      <c r="AZ51" s="500"/>
      <c r="BA51" s="1155">
        <v>21</v>
      </c>
    </row>
    <row customHeight="1" ht="11.549999999999999">
      <c r="A52" s="1363" t="s">
        <v>324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589</v>
      </c>
      <c r="AN52" s="1393"/>
      <c r="AO52" s="1496"/>
      <c r="AP52" s="1393"/>
      <c r="AQ52" s="1393"/>
      <c r="AR52" s="1393"/>
      <c r="AS52" s="1393"/>
      <c r="AT52" s="1390"/>
      <c r="AU52" s="2254"/>
      <c r="AW52" s="500"/>
      <c r="AX52" s="500"/>
      <c r="AY52" s="500"/>
      <c r="AZ52" s="500"/>
      <c r="BA52" s="1155">
        <v>11</v>
      </c>
    </row>
    <row customHeight="1" ht="11.549999999999999">
      <c r="A53" s="1363" t="s">
        <v>324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590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324</v>
      </c>
      <c r="B54" s="1363" t="s">
        <v>325</v>
      </c>
      <c r="C54" s="1363" t="s">
        <v>326</v>
      </c>
      <c r="D54" s="1363" t="s">
        <v>327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591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324</v>
      </c>
      <c r="B55" s="1363" t="s">
        <v>325</v>
      </c>
      <c r="C55" s="1363" t="s">
        <v>326</v>
      </c>
      <c r="D55" s="1363" t="s">
        <v>327</v>
      </c>
      <c r="E55" s="2259"/>
      <c r="F55" s="2259"/>
      <c r="G55" s="2259"/>
      <c r="H55" s="2259"/>
      <c r="I55" s="2286"/>
      <c r="J55" s="2256"/>
      <c r="K55" s="1363"/>
      <c r="L55" s="1364"/>
      <c r="P55" s="2257"/>
      <c r="Q55" s="2257"/>
      <c r="R55" s="356"/>
      <c r="S55" s="1278"/>
      <c r="T55" s="287" t="s">
        <v>592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324</v>
      </c>
      <c r="B56" s="1343" t="s">
        <v>325</v>
      </c>
      <c r="C56" s="1343" t="s">
        <v>326</v>
      </c>
      <c r="D56" s="1343" t="s">
        <v>327</v>
      </c>
      <c r="E56" s="2259"/>
      <c r="F56" s="2259"/>
      <c r="G56" s="2259"/>
      <c r="H56" s="2259"/>
      <c r="I56" s="2256"/>
      <c r="J56" s="1343"/>
      <c r="K56" s="1343"/>
      <c r="L56" s="1346"/>
      <c r="M56" s="510"/>
      <c r="N56" s="510"/>
      <c r="O56" s="510"/>
      <c r="P56" s="2257"/>
      <c r="Q56" s="1331"/>
      <c r="R56" s="356"/>
      <c r="S56" s="1386"/>
      <c r="T56" s="1387" t="s">
        <v>536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324</v>
      </c>
      <c r="B57" s="1343" t="s">
        <v>325</v>
      </c>
      <c r="C57" s="1343" t="s">
        <v>326</v>
      </c>
      <c r="D57" s="1343" t="s">
        <v>327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324</v>
      </c>
      <c r="B58" s="1343" t="s">
        <v>325</v>
      </c>
      <c r="C58" s="1343" t="s">
        <v>326</v>
      </c>
      <c r="D58" s="1314"/>
      <c r="E58" s="2259"/>
      <c r="F58" s="2259"/>
      <c r="G58" s="2258"/>
      <c r="H58" s="1314"/>
      <c r="I58" s="1314"/>
      <c r="J58" s="1314"/>
      <c r="K58" s="1314"/>
      <c r="L58" s="1339"/>
      <c r="M58" s="1315"/>
      <c r="N58" s="1315"/>
      <c r="P58" s="1316"/>
      <c r="Q58" s="1317"/>
      <c r="R58" s="1316"/>
      <c r="S58" s="1322"/>
      <c r="T58" s="1325" t="s">
        <v>538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324</v>
      </c>
      <c r="B59" s="1343" t="s">
        <v>325</v>
      </c>
      <c r="C59" s="1314"/>
      <c r="D59" s="1314"/>
      <c r="E59" s="2259"/>
      <c r="F59" s="2258"/>
      <c r="G59" s="1314"/>
      <c r="H59" s="1314"/>
      <c r="I59" s="1314"/>
      <c r="J59" s="1314"/>
      <c r="K59" s="1314"/>
      <c r="L59" s="1339"/>
      <c r="M59" s="1321"/>
      <c r="N59" s="1321"/>
      <c r="P59" s="1316"/>
      <c r="Q59" s="1317"/>
      <c r="R59" s="1316"/>
      <c r="S59" s="1322"/>
      <c r="T59" s="1325" t="s">
        <v>539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324</v>
      </c>
      <c r="B60" s="1343"/>
      <c r="C60" s="1343"/>
      <c r="D60" s="1343"/>
      <c r="E60" s="2259"/>
      <c r="F60" s="1343"/>
      <c r="G60" s="1343"/>
      <c r="H60" s="1343"/>
      <c r="I60" s="1343"/>
      <c r="J60" s="1343"/>
      <c r="K60" s="1343"/>
      <c r="L60" s="1346"/>
      <c r="M60" s="1321"/>
      <c r="N60" s="1321"/>
      <c r="O60" s="518"/>
      <c r="P60" s="380"/>
      <c r="Q60" s="1344"/>
      <c r="R60" s="380"/>
      <c r="S60" s="1322"/>
      <c r="T60" s="1325" t="s">
        <v>540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324</v>
      </c>
      <c r="B61" s="1343"/>
      <c r="C61" s="1343"/>
      <c r="D61" s="1343"/>
      <c r="E61" s="2258"/>
      <c r="F61" s="1343"/>
      <c r="G61" s="1343"/>
      <c r="H61" s="1343"/>
      <c r="I61" s="1343"/>
      <c r="J61" s="1343"/>
      <c r="K61" s="1343"/>
      <c r="L61" s="1346"/>
      <c r="M61" s="1321"/>
      <c r="N61" s="1321"/>
      <c r="O61" s="518"/>
      <c r="P61" s="380"/>
      <c r="Q61" s="1344"/>
      <c r="R61" s="380"/>
      <c r="S61" s="1322"/>
      <c r="T61" s="1325" t="s">
        <v>540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A0675-2024-0DC9-4365-A1C56F913F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605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25">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352" t="s">
        <v>613</v>
      </c>
      <c r="W38" s="2262" t="s">
        <v>559</v>
      </c>
      <c r="X38" s="2263"/>
      <c r="Y38" s="2262" t="s">
        <v>560</v>
      </c>
      <c r="Z38" s="2269"/>
      <c r="AA38" s="2263"/>
      <c r="AB38" s="2278"/>
      <c r="AC38" s="1352" t="s">
        <v>613</v>
      </c>
      <c r="AD38" s="2262" t="s">
        <v>559</v>
      </c>
      <c r="AE38" s="2263"/>
      <c r="AF38" s="2262" t="s">
        <v>560</v>
      </c>
      <c r="AG38" s="2269"/>
      <c r="AH38" s="2263"/>
      <c r="AI38" s="2278"/>
      <c r="AJ38" s="2281"/>
      <c r="AK38" s="2127"/>
      <c r="AQ38" s="1155">
        <v>34</v>
      </c>
    </row>
    <row customHeight="1" ht="35.699999999999996">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352" t="s">
        <v>616</v>
      </c>
      <c r="W39" s="1222" t="s">
        <v>617</v>
      </c>
      <c r="X39" s="1222" t="s">
        <v>618</v>
      </c>
      <c r="Y39" s="1357" t="s">
        <v>570</v>
      </c>
      <c r="Z39" s="2270" t="s">
        <v>571</v>
      </c>
      <c r="AA39" s="2271"/>
      <c r="AB39" s="2279"/>
      <c r="AC39" s="1352" t="s">
        <v>616</v>
      </c>
      <c r="AD39" s="1222" t="s">
        <v>617</v>
      </c>
      <c r="AE39" s="1222" t="s">
        <v>618</v>
      </c>
      <c r="AF39" s="1357" t="s">
        <v>570</v>
      </c>
      <c r="AG39" s="2270" t="s">
        <v>571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350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350</v>
      </c>
      <c r="B42" s="1363" t="s">
        <v>351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350</v>
      </c>
      <c r="B43" s="1363" t="s">
        <v>351</v>
      </c>
      <c r="C43" s="1363" t="s">
        <v>352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605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606</v>
      </c>
      <c r="AM43" s="500"/>
      <c r="AN43" s="500" t="str">
        <f>IF(T43="","",T43)</f>
        <v>Наименование централизованной системы холодного водоснабжения</v>
      </c>
      <c r="AO43" s="500"/>
      <c r="AP43" s="500"/>
      <c r="AQ43" s="1155">
        <v>23</v>
      </c>
    </row>
    <row customHeight="1" ht="24">
      <c r="A44" s="1363" t="s">
        <v>350</v>
      </c>
      <c r="B44" s="1363" t="s">
        <v>351</v>
      </c>
      <c r="C44" s="1363" t="s">
        <v>352</v>
      </c>
      <c r="D44" s="1363" t="s">
        <v>619</v>
      </c>
      <c r="E44" s="2259"/>
      <c r="F44" s="2259"/>
      <c r="G44" s="2259"/>
      <c r="H44" s="2259"/>
      <c r="I44" s="2256" t="str">
        <f>S43&amp;".1"</f>
        <v>...1</v>
      </c>
      <c r="J44" s="1363"/>
      <c r="K44" s="1363"/>
      <c r="L44" s="1364"/>
      <c r="P44" s="2257">
        <v>1</v>
      </c>
      <c r="Q44" s="1354"/>
      <c r="R44" s="356"/>
      <c r="S44" s="1358"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350</v>
      </c>
      <c r="B45" s="1363" t="s">
        <v>351</v>
      </c>
      <c r="C45" s="1363" t="s">
        <v>352</v>
      </c>
      <c r="D45" s="1363" t="s">
        <v>619</v>
      </c>
      <c r="E45" s="2259"/>
      <c r="F45" s="2259"/>
      <c r="G45" s="2259"/>
      <c r="H45" s="2259"/>
      <c r="I45" s="2286"/>
      <c r="J45" s="2256" t="str">
        <f>I44&amp;".1"</f>
        <v>...1.1</v>
      </c>
      <c r="K45" s="1363"/>
      <c r="L45" s="1364" t="s">
        <v>530</v>
      </c>
      <c r="P45" s="2257"/>
      <c r="Q45" s="2257">
        <v>1</v>
      </c>
      <c r="R45" s="357"/>
      <c r="S45" s="1358"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350</v>
      </c>
      <c r="B46" s="1363" t="s">
        <v>351</v>
      </c>
      <c r="C46" s="1363" t="s">
        <v>352</v>
      </c>
      <c r="D46" s="1363" t="s">
        <v>619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350</v>
      </c>
      <c r="B47" s="1363" t="s">
        <v>351</v>
      </c>
      <c r="C47" s="1363" t="s">
        <v>352</v>
      </c>
      <c r="D47" s="1363" t="s">
        <v>619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350</v>
      </c>
      <c r="B48" s="1363" t="s">
        <v>351</v>
      </c>
      <c r="C48" s="1363" t="s">
        <v>352</v>
      </c>
      <c r="D48" s="1363" t="s">
        <v>619</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350</v>
      </c>
      <c r="B49" s="1363" t="s">
        <v>351</v>
      </c>
      <c r="C49" s="1363" t="s">
        <v>352</v>
      </c>
      <c r="D49" s="1363" t="s">
        <v>619</v>
      </c>
      <c r="E49" s="2259"/>
      <c r="F49" s="2259"/>
      <c r="G49" s="2259"/>
      <c r="H49" s="2259"/>
      <c r="I49" s="2256"/>
      <c r="J49" s="1363"/>
      <c r="K49" s="1363"/>
      <c r="L49" s="1364"/>
      <c r="P49" s="2257"/>
      <c r="Q49" s="1354"/>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350</v>
      </c>
      <c r="B50" s="1363" t="s">
        <v>351</v>
      </c>
      <c r="C50" s="1363" t="s">
        <v>352</v>
      </c>
      <c r="D50" s="1363" t="s">
        <v>619</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350</v>
      </c>
      <c r="B51" s="1343" t="s">
        <v>351</v>
      </c>
      <c r="C51" s="1314"/>
      <c r="D51" s="1314"/>
      <c r="E51" s="2259"/>
      <c r="F51" s="2258"/>
      <c r="G51" s="1314"/>
      <c r="H51" s="1314"/>
      <c r="I51" s="1314"/>
      <c r="J51" s="1314"/>
      <c r="K51" s="1314"/>
      <c r="L51" s="1426"/>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350</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4F538-B8D8-BD94-3EC3-2F9E918F5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605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57">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452" t="s">
        <v>613</v>
      </c>
      <c r="W38" s="2262" t="s">
        <v>559</v>
      </c>
      <c r="X38" s="2263"/>
      <c r="Y38" s="2262" t="s">
        <v>560</v>
      </c>
      <c r="Z38" s="2269"/>
      <c r="AA38" s="2263"/>
      <c r="AB38" s="2278"/>
      <c r="AC38" s="1452" t="s">
        <v>613</v>
      </c>
      <c r="AD38" s="2262" t="s">
        <v>559</v>
      </c>
      <c r="AE38" s="2263"/>
      <c r="AF38" s="2262" t="s">
        <v>560</v>
      </c>
      <c r="AG38" s="2269"/>
      <c r="AH38" s="2263"/>
      <c r="AI38" s="2278"/>
      <c r="AJ38" s="2281"/>
      <c r="AK38" s="2127"/>
      <c r="AQ38" s="1155">
        <v>34</v>
      </c>
    </row>
    <row customHeight="1" ht="35.699999999999996">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452" t="s">
        <v>616</v>
      </c>
      <c r="W39" s="1222" t="s">
        <v>617</v>
      </c>
      <c r="X39" s="1222" t="s">
        <v>618</v>
      </c>
      <c r="Y39" s="1455" t="s">
        <v>570</v>
      </c>
      <c r="Z39" s="2270" t="s">
        <v>571</v>
      </c>
      <c r="AA39" s="2271"/>
      <c r="AB39" s="2279"/>
      <c r="AC39" s="1452" t="s">
        <v>616</v>
      </c>
      <c r="AD39" s="1222" t="s">
        <v>617</v>
      </c>
      <c r="AE39" s="1222" t="s">
        <v>618</v>
      </c>
      <c r="AF39" s="1455" t="s">
        <v>570</v>
      </c>
      <c r="AG39" s="2270" t="s">
        <v>571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355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355</v>
      </c>
      <c r="B42" s="1363" t="s">
        <v>356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355</v>
      </c>
      <c r="B43" s="1363" t="s">
        <v>356</v>
      </c>
      <c r="C43" s="1363" t="s">
        <v>357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605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606</v>
      </c>
      <c r="AM43" s="500"/>
      <c r="AN43" s="500" t="str">
        <f>IF(T43="","",T43)</f>
        <v>Наименование централизованной системы холодного водоснабжения</v>
      </c>
      <c r="AO43" s="500"/>
      <c r="AP43" s="500"/>
      <c r="AQ43" s="1155">
        <v>23</v>
      </c>
    </row>
    <row customHeight="1" ht="24">
      <c r="A44" s="1363" t="s">
        <v>355</v>
      </c>
      <c r="B44" s="1363" t="s">
        <v>356</v>
      </c>
      <c r="C44" s="1363" t="s">
        <v>357</v>
      </c>
      <c r="D44" s="1363" t="s">
        <v>620</v>
      </c>
      <c r="E44" s="2259"/>
      <c r="F44" s="2259"/>
      <c r="G44" s="2259"/>
      <c r="H44" s="2259"/>
      <c r="I44" s="2256" t="str">
        <f>S43&amp;".1"</f>
        <v>...1</v>
      </c>
      <c r="J44" s="1363"/>
      <c r="K44" s="1363"/>
      <c r="L44" s="1364"/>
      <c r="P44" s="2257">
        <v>1</v>
      </c>
      <c r="Q44" s="1450"/>
      <c r="R44" s="356"/>
      <c r="S44" s="1457"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355</v>
      </c>
      <c r="B45" s="1363" t="s">
        <v>356</v>
      </c>
      <c r="C45" s="1363" t="s">
        <v>357</v>
      </c>
      <c r="D45" s="1363" t="s">
        <v>620</v>
      </c>
      <c r="E45" s="2259"/>
      <c r="F45" s="2259"/>
      <c r="G45" s="2259"/>
      <c r="H45" s="2259"/>
      <c r="I45" s="2286"/>
      <c r="J45" s="2256" t="str">
        <f>I44&amp;".1"</f>
        <v>...1.1</v>
      </c>
      <c r="K45" s="1363"/>
      <c r="L45" s="1364" t="s">
        <v>530</v>
      </c>
      <c r="P45" s="2257"/>
      <c r="Q45" s="2257">
        <v>1</v>
      </c>
      <c r="R45" s="357"/>
      <c r="S45" s="1457"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355</v>
      </c>
      <c r="B46" s="1363" t="s">
        <v>356</v>
      </c>
      <c r="C46" s="1363" t="s">
        <v>357</v>
      </c>
      <c r="D46" s="1363" t="s">
        <v>620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355</v>
      </c>
      <c r="B47" s="1363" t="s">
        <v>356</v>
      </c>
      <c r="C47" s="1363" t="s">
        <v>357</v>
      </c>
      <c r="D47" s="1363" t="s">
        <v>620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355</v>
      </c>
      <c r="B48" s="1363" t="s">
        <v>356</v>
      </c>
      <c r="C48" s="1363" t="s">
        <v>357</v>
      </c>
      <c r="D48" s="1363" t="s">
        <v>620</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355</v>
      </c>
      <c r="B49" s="1363" t="s">
        <v>356</v>
      </c>
      <c r="C49" s="1363" t="s">
        <v>357</v>
      </c>
      <c r="D49" s="1363" t="s">
        <v>620</v>
      </c>
      <c r="E49" s="2259"/>
      <c r="F49" s="2259"/>
      <c r="G49" s="2259"/>
      <c r="H49" s="2259"/>
      <c r="I49" s="2256"/>
      <c r="J49" s="1363"/>
      <c r="K49" s="1363"/>
      <c r="L49" s="1364"/>
      <c r="P49" s="2257"/>
      <c r="Q49" s="1450"/>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355</v>
      </c>
      <c r="B50" s="1363" t="s">
        <v>356</v>
      </c>
      <c r="C50" s="1363" t="s">
        <v>357</v>
      </c>
      <c r="D50" s="1363" t="s">
        <v>620</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355</v>
      </c>
      <c r="B51" s="1343" t="s">
        <v>356</v>
      </c>
      <c r="C51" s="1314"/>
      <c r="D51" s="1314"/>
      <c r="E51" s="2259"/>
      <c r="F51" s="2258"/>
      <c r="G51" s="1314"/>
      <c r="H51" s="1314"/>
      <c r="I51" s="1314"/>
      <c r="J51" s="1314"/>
      <c r="K51" s="1314"/>
      <c r="L51" s="1458"/>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355</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05562-BF92-0C02-B437-EE73F0455D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605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57">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452" t="s">
        <v>613</v>
      </c>
      <c r="W38" s="2262" t="s">
        <v>559</v>
      </c>
      <c r="X38" s="2263"/>
      <c r="Y38" s="2262" t="s">
        <v>560</v>
      </c>
      <c r="Z38" s="2269"/>
      <c r="AA38" s="2263"/>
      <c r="AB38" s="2278"/>
      <c r="AC38" s="1452" t="s">
        <v>613</v>
      </c>
      <c r="AD38" s="2262" t="s">
        <v>559</v>
      </c>
      <c r="AE38" s="2263"/>
      <c r="AF38" s="2262" t="s">
        <v>560</v>
      </c>
      <c r="AG38" s="2269"/>
      <c r="AH38" s="2263"/>
      <c r="AI38" s="2278"/>
      <c r="AJ38" s="2281"/>
      <c r="AK38" s="2127"/>
      <c r="AQ38" s="1155">
        <v>34</v>
      </c>
    </row>
    <row customHeight="1" ht="35.699999999999996">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452" t="s">
        <v>616</v>
      </c>
      <c r="W39" s="1222" t="s">
        <v>617</v>
      </c>
      <c r="X39" s="1222" t="s">
        <v>618</v>
      </c>
      <c r="Y39" s="1455" t="s">
        <v>570</v>
      </c>
      <c r="Z39" s="2270" t="s">
        <v>571</v>
      </c>
      <c r="AA39" s="2271"/>
      <c r="AB39" s="2279"/>
      <c r="AC39" s="1452" t="s">
        <v>616</v>
      </c>
      <c r="AD39" s="1222" t="s">
        <v>617</v>
      </c>
      <c r="AE39" s="1222" t="s">
        <v>618</v>
      </c>
      <c r="AF39" s="1455" t="s">
        <v>570</v>
      </c>
      <c r="AG39" s="2270" t="s">
        <v>571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360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360</v>
      </c>
      <c r="B42" s="1363" t="s">
        <v>361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360</v>
      </c>
      <c r="B43" s="1363" t="s">
        <v>361</v>
      </c>
      <c r="C43" s="1363" t="s">
        <v>362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605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606</v>
      </c>
      <c r="AM43" s="500"/>
      <c r="AN43" s="500" t="str">
        <f>IF(T43="","",T43)</f>
        <v>Наименование централизованной системы холодного водоснабжения</v>
      </c>
      <c r="AO43" s="500"/>
      <c r="AP43" s="500"/>
      <c r="AQ43" s="1155">
        <v>23</v>
      </c>
    </row>
    <row customHeight="1" ht="24">
      <c r="A44" s="1363" t="s">
        <v>360</v>
      </c>
      <c r="B44" s="1363" t="s">
        <v>361</v>
      </c>
      <c r="C44" s="1363" t="s">
        <v>362</v>
      </c>
      <c r="D44" s="1363" t="s">
        <v>621</v>
      </c>
      <c r="E44" s="2259"/>
      <c r="F44" s="2259"/>
      <c r="G44" s="2259"/>
      <c r="H44" s="2259"/>
      <c r="I44" s="2256" t="str">
        <f>S43&amp;".1"</f>
        <v>...1</v>
      </c>
      <c r="J44" s="1363"/>
      <c r="K44" s="1363"/>
      <c r="L44" s="1364"/>
      <c r="P44" s="2257">
        <v>1</v>
      </c>
      <c r="Q44" s="1450"/>
      <c r="R44" s="356"/>
      <c r="S44" s="1457"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360</v>
      </c>
      <c r="B45" s="1363" t="s">
        <v>361</v>
      </c>
      <c r="C45" s="1363" t="s">
        <v>362</v>
      </c>
      <c r="D45" s="1363" t="s">
        <v>621</v>
      </c>
      <c r="E45" s="2259"/>
      <c r="F45" s="2259"/>
      <c r="G45" s="2259"/>
      <c r="H45" s="2259"/>
      <c r="I45" s="2286"/>
      <c r="J45" s="2256" t="str">
        <f>I44&amp;".1"</f>
        <v>...1.1</v>
      </c>
      <c r="K45" s="1363"/>
      <c r="L45" s="1364" t="s">
        <v>530</v>
      </c>
      <c r="P45" s="2257"/>
      <c r="Q45" s="2257">
        <v>1</v>
      </c>
      <c r="R45" s="357"/>
      <c r="S45" s="1457"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360</v>
      </c>
      <c r="B46" s="1363" t="s">
        <v>361</v>
      </c>
      <c r="C46" s="1363" t="s">
        <v>362</v>
      </c>
      <c r="D46" s="1363" t="s">
        <v>621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360</v>
      </c>
      <c r="B47" s="1363" t="s">
        <v>361</v>
      </c>
      <c r="C47" s="1363" t="s">
        <v>362</v>
      </c>
      <c r="D47" s="1363" t="s">
        <v>621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360</v>
      </c>
      <c r="B48" s="1363" t="s">
        <v>361</v>
      </c>
      <c r="C48" s="1363" t="s">
        <v>362</v>
      </c>
      <c r="D48" s="1363" t="s">
        <v>621</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360</v>
      </c>
      <c r="B49" s="1363" t="s">
        <v>361</v>
      </c>
      <c r="C49" s="1363" t="s">
        <v>362</v>
      </c>
      <c r="D49" s="1363" t="s">
        <v>621</v>
      </c>
      <c r="E49" s="2259"/>
      <c r="F49" s="2259"/>
      <c r="G49" s="2259"/>
      <c r="H49" s="2259"/>
      <c r="I49" s="2256"/>
      <c r="J49" s="1363"/>
      <c r="K49" s="1363"/>
      <c r="L49" s="1364"/>
      <c r="P49" s="2257"/>
      <c r="Q49" s="1450"/>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360</v>
      </c>
      <c r="B50" s="1363" t="s">
        <v>361</v>
      </c>
      <c r="C50" s="1363" t="s">
        <v>362</v>
      </c>
      <c r="D50" s="1363" t="s">
        <v>621</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360</v>
      </c>
      <c r="B51" s="1343" t="s">
        <v>361</v>
      </c>
      <c r="C51" s="1314"/>
      <c r="D51" s="1314"/>
      <c r="E51" s="2259"/>
      <c r="F51" s="2258"/>
      <c r="G51" s="1314"/>
      <c r="H51" s="1314"/>
      <c r="I51" s="1314"/>
      <c r="J51" s="1314"/>
      <c r="K51" s="1314"/>
      <c r="L51" s="1458"/>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360</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18935-C4D2-18BC-93D7-52DC9D2D98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605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57">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452" t="s">
        <v>613</v>
      </c>
      <c r="W38" s="2262" t="s">
        <v>559</v>
      </c>
      <c r="X38" s="2263"/>
      <c r="Y38" s="2262" t="s">
        <v>560</v>
      </c>
      <c r="Z38" s="2269"/>
      <c r="AA38" s="2263"/>
      <c r="AB38" s="2278"/>
      <c r="AC38" s="1452" t="s">
        <v>613</v>
      </c>
      <c r="AD38" s="2262" t="s">
        <v>559</v>
      </c>
      <c r="AE38" s="2263"/>
      <c r="AF38" s="2262" t="s">
        <v>560</v>
      </c>
      <c r="AG38" s="2269"/>
      <c r="AH38" s="2263"/>
      <c r="AI38" s="2278"/>
      <c r="AJ38" s="2281"/>
      <c r="AK38" s="2127"/>
      <c r="AQ38" s="1155">
        <v>34</v>
      </c>
    </row>
    <row customHeight="1" ht="35.699999999999996">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452" t="s">
        <v>616</v>
      </c>
      <c r="W39" s="1222" t="s">
        <v>617</v>
      </c>
      <c r="X39" s="1222" t="s">
        <v>618</v>
      </c>
      <c r="Y39" s="1455" t="s">
        <v>570</v>
      </c>
      <c r="Z39" s="2270" t="s">
        <v>571</v>
      </c>
      <c r="AA39" s="2271"/>
      <c r="AB39" s="2279"/>
      <c r="AC39" s="1452" t="s">
        <v>616</v>
      </c>
      <c r="AD39" s="1222" t="s">
        <v>617</v>
      </c>
      <c r="AE39" s="1222" t="s">
        <v>618</v>
      </c>
      <c r="AF39" s="1455" t="s">
        <v>570</v>
      </c>
      <c r="AG39" s="2270" t="s">
        <v>571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365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365</v>
      </c>
      <c r="B42" s="1363" t="s">
        <v>366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365</v>
      </c>
      <c r="B43" s="1363" t="s">
        <v>366</v>
      </c>
      <c r="C43" s="1363" t="s">
        <v>367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605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606</v>
      </c>
      <c r="AM43" s="500"/>
      <c r="AN43" s="500" t="str">
        <f>IF(T43="","",T43)</f>
        <v>Наименование централизованной системы холодного водоснабжения</v>
      </c>
      <c r="AO43" s="500"/>
      <c r="AP43" s="500"/>
      <c r="AQ43" s="1155">
        <v>23</v>
      </c>
    </row>
    <row customHeight="1" ht="24">
      <c r="A44" s="1363" t="s">
        <v>365</v>
      </c>
      <c r="B44" s="1363" t="s">
        <v>366</v>
      </c>
      <c r="C44" s="1363" t="s">
        <v>367</v>
      </c>
      <c r="D44" s="1363" t="s">
        <v>622</v>
      </c>
      <c r="E44" s="2259"/>
      <c r="F44" s="2259"/>
      <c r="G44" s="2259"/>
      <c r="H44" s="2259"/>
      <c r="I44" s="2256" t="str">
        <f>S43&amp;".1"</f>
        <v>...1</v>
      </c>
      <c r="J44" s="1363"/>
      <c r="K44" s="1363"/>
      <c r="L44" s="1364"/>
      <c r="P44" s="2257">
        <v>1</v>
      </c>
      <c r="Q44" s="1450"/>
      <c r="R44" s="356"/>
      <c r="S44" s="1457"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365</v>
      </c>
      <c r="B45" s="1363" t="s">
        <v>366</v>
      </c>
      <c r="C45" s="1363" t="s">
        <v>367</v>
      </c>
      <c r="D45" s="1363" t="s">
        <v>622</v>
      </c>
      <c r="E45" s="2259"/>
      <c r="F45" s="2259"/>
      <c r="G45" s="2259"/>
      <c r="H45" s="2259"/>
      <c r="I45" s="2286"/>
      <c r="J45" s="2256" t="str">
        <f>I44&amp;".1"</f>
        <v>...1.1</v>
      </c>
      <c r="K45" s="1363"/>
      <c r="L45" s="1364" t="s">
        <v>530</v>
      </c>
      <c r="P45" s="2257"/>
      <c r="Q45" s="2257">
        <v>1</v>
      </c>
      <c r="R45" s="357"/>
      <c r="S45" s="1457"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365</v>
      </c>
      <c r="B46" s="1363" t="s">
        <v>366</v>
      </c>
      <c r="C46" s="1363" t="s">
        <v>367</v>
      </c>
      <c r="D46" s="1363" t="s">
        <v>622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365</v>
      </c>
      <c r="B47" s="1363" t="s">
        <v>366</v>
      </c>
      <c r="C47" s="1363" t="s">
        <v>367</v>
      </c>
      <c r="D47" s="1363" t="s">
        <v>622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365</v>
      </c>
      <c r="B48" s="1363" t="s">
        <v>366</v>
      </c>
      <c r="C48" s="1363" t="s">
        <v>367</v>
      </c>
      <c r="D48" s="1363" t="s">
        <v>622</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365</v>
      </c>
      <c r="B49" s="1363" t="s">
        <v>366</v>
      </c>
      <c r="C49" s="1363" t="s">
        <v>367</v>
      </c>
      <c r="D49" s="1363" t="s">
        <v>622</v>
      </c>
      <c r="E49" s="2259"/>
      <c r="F49" s="2259"/>
      <c r="G49" s="2259"/>
      <c r="H49" s="2259"/>
      <c r="I49" s="2256"/>
      <c r="J49" s="1363"/>
      <c r="K49" s="1363"/>
      <c r="L49" s="1364"/>
      <c r="P49" s="2257"/>
      <c r="Q49" s="1450"/>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365</v>
      </c>
      <c r="B50" s="1363" t="s">
        <v>366</v>
      </c>
      <c r="C50" s="1363" t="s">
        <v>367</v>
      </c>
      <c r="D50" s="1363" t="s">
        <v>622</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365</v>
      </c>
      <c r="B51" s="1343" t="s">
        <v>366</v>
      </c>
      <c r="C51" s="1314"/>
      <c r="D51" s="1314"/>
      <c r="E51" s="2259"/>
      <c r="F51" s="2258"/>
      <c r="G51" s="1314"/>
      <c r="H51" s="1314"/>
      <c r="I51" s="1314"/>
      <c r="J51" s="1314"/>
      <c r="K51" s="1314"/>
      <c r="L51" s="1458"/>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365</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C8151-DF99-26D1-240B-B5BD909D86E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255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520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521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522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523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524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525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526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527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588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592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538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539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540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541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542</v>
      </c>
      <c r="P20" s="1508"/>
      <c r="Q20" s="1510"/>
      <c r="R20" s="1510"/>
      <c r="Y20" s="1507" t="s">
        <v>544</v>
      </c>
      <c r="AA20" s="1507" t="s">
        <v>545</v>
      </c>
      <c r="AC20" s="1507" t="s">
        <v>594</v>
      </c>
      <c r="AG20" s="1507" t="s">
        <v>544</v>
      </c>
      <c r="AI20" s="1507" t="s">
        <v>545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547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548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547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548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551</v>
      </c>
      <c r="AB34" s="1642"/>
      <c r="AC34" s="1635"/>
      <c r="AD34" s="1635"/>
      <c r="AE34" s="1635"/>
      <c r="AF34" s="1635"/>
      <c r="AG34" s="1635"/>
      <c r="AH34" s="1635"/>
      <c r="AI34" s="1642" t="s">
        <v>551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424</v>
      </c>
      <c r="T36" s="2127"/>
      <c r="U36" s="2127"/>
      <c r="V36" s="2127"/>
      <c r="W36" s="2127"/>
      <c r="X36" s="2127"/>
      <c r="Y36" s="2127"/>
      <c r="Z36" s="2127"/>
      <c r="AA36" s="2175"/>
      <c r="AB36" s="2175"/>
      <c r="AC36" s="2175"/>
      <c r="AD36" s="2127"/>
      <c r="AE36" s="2127"/>
      <c r="AF36" s="2127"/>
      <c r="AG36" s="2127"/>
      <c r="AH36" s="2127"/>
      <c r="AI36" s="2127"/>
      <c r="AJ36" s="2127"/>
      <c r="AK36" s="2127" t="s">
        <v>425</v>
      </c>
      <c r="AQ36" s="1631">
        <v>14</v>
      </c>
    </row>
    <row customHeight="1" ht="14.699999999999998">
      <c r="Q37" s="291"/>
      <c r="R37" s="376"/>
      <c r="S37" s="2273" t="s">
        <v>88</v>
      </c>
      <c r="T37" s="2209" t="s">
        <v>623</v>
      </c>
      <c r="U37" s="337"/>
      <c r="V37" s="2275"/>
      <c r="W37" s="2275"/>
      <c r="X37" s="2275"/>
      <c r="Y37" s="2275"/>
      <c r="Z37" s="2275"/>
      <c r="AA37" s="2209" t="s">
        <v>554</v>
      </c>
      <c r="AB37" s="2208" t="s">
        <v>624</v>
      </c>
      <c r="AC37" s="2208" t="s">
        <v>598</v>
      </c>
      <c r="AD37" s="2291" t="s">
        <v>553</v>
      </c>
      <c r="AE37" s="2291"/>
      <c r="AF37" s="2275"/>
      <c r="AG37" s="2275"/>
      <c r="AH37" s="2276"/>
      <c r="AI37" s="2277" t="s">
        <v>554</v>
      </c>
      <c r="AJ37" s="2280" t="s">
        <v>556</v>
      </c>
      <c r="AK37" s="2127"/>
      <c r="AQ37" s="1631">
        <v>14</v>
      </c>
    </row>
    <row customHeight="1" ht="35.699999999999996">
      <c r="Q38" s="291"/>
      <c r="R38" s="376"/>
      <c r="S38" s="2273"/>
      <c r="T38" s="2209"/>
      <c r="U38" s="1031"/>
      <c r="V38" s="2103" t="s">
        <v>601</v>
      </c>
      <c r="W38" s="2127"/>
      <c r="X38" s="2294" t="s">
        <v>560</v>
      </c>
      <c r="Y38" s="2313"/>
      <c r="Z38" s="2313"/>
      <c r="AA38" s="2209"/>
      <c r="AB38" s="2208"/>
      <c r="AC38" s="2208"/>
      <c r="AD38" s="2103" t="s">
        <v>601</v>
      </c>
      <c r="AE38" s="2127"/>
      <c r="AF38" s="2313" t="s">
        <v>560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267</v>
      </c>
      <c r="C40" s="1266" t="s">
        <v>268</v>
      </c>
      <c r="D40" s="1266" t="s">
        <v>269</v>
      </c>
      <c r="E40" s="1310" t="s">
        <v>561</v>
      </c>
      <c r="F40" s="1310" t="s">
        <v>562</v>
      </c>
      <c r="G40" s="1310" t="s">
        <v>563</v>
      </c>
      <c r="H40" s="1310" t="s">
        <v>564</v>
      </c>
      <c r="I40" s="1310" t="s">
        <v>565</v>
      </c>
      <c r="J40" s="1310" t="s">
        <v>566</v>
      </c>
      <c r="K40" s="1310" t="s">
        <v>567</v>
      </c>
      <c r="L40" s="1310" t="s">
        <v>542</v>
      </c>
      <c r="Q40" s="291"/>
      <c r="R40" s="376"/>
      <c r="S40" s="2273"/>
      <c r="T40" s="2209"/>
      <c r="U40" s="302"/>
      <c r="V40" s="1950" t="s">
        <v>602</v>
      </c>
      <c r="W40" s="1950" t="s">
        <v>603</v>
      </c>
      <c r="X40" s="1938" t="s">
        <v>570</v>
      </c>
      <c r="Y40" s="2270" t="s">
        <v>571</v>
      </c>
      <c r="Z40" s="2320"/>
      <c r="AA40" s="2209"/>
      <c r="AB40" s="2208"/>
      <c r="AC40" s="2208"/>
      <c r="AD40" s="1968" t="s">
        <v>602</v>
      </c>
      <c r="AE40" s="1959" t="s">
        <v>603</v>
      </c>
      <c r="AF40" s="1938" t="s">
        <v>570</v>
      </c>
      <c r="AG40" s="2270" t="s">
        <v>571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132</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330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255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330</v>
      </c>
      <c r="B43" s="1267" t="s">
        <v>331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521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522</v>
      </c>
      <c r="AM43" s="1624"/>
      <c r="AN43" s="1624" t="str">
        <f>IF(T43="","",T43)</f>
        <v>Территория действия тарифа</v>
      </c>
      <c r="AO43" s="1624"/>
      <c r="AP43" s="1624"/>
      <c r="AQ43" s="1631">
        <v>21</v>
      </c>
    </row>
    <row customHeight="1" ht="24">
      <c r="A44" s="1267" t="s">
        <v>330</v>
      </c>
      <c r="B44" s="1267" t="s">
        <v>331</v>
      </c>
      <c r="C44" s="1267" t="s">
        <v>332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523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524</v>
      </c>
      <c r="AM44" s="1624"/>
      <c r="AN44" s="1624" t="str">
        <f>IF(T44="","",T44)</f>
        <v>Наименование системы теплоснабжения </v>
      </c>
      <c r="AO44" s="1624"/>
      <c r="AP44" s="1624"/>
      <c r="AQ44" s="1631">
        <v>23</v>
      </c>
    </row>
    <row customHeight="1" ht="22.049999999999997">
      <c r="A45" s="1267" t="s">
        <v>330</v>
      </c>
      <c r="B45" s="1267" t="s">
        <v>331</v>
      </c>
      <c r="C45" s="1267" t="s">
        <v>332</v>
      </c>
      <c r="D45" s="1267" t="s">
        <v>333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525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526</v>
      </c>
      <c r="AM45" s="1624"/>
      <c r="AN45" s="1624" t="str">
        <f>IF(T45="","",T45)</f>
        <v>Источник тепловой энергии  </v>
      </c>
      <c r="AO45" s="1624"/>
      <c r="AP45" s="1624"/>
      <c r="AQ45" s="1631">
        <v>21</v>
      </c>
    </row>
    <row s="1642" customFormat="1" customHeight="1" ht="0">
      <c r="A46" s="1375" t="s">
        <v>330</v>
      </c>
      <c r="B46" s="1375" t="s">
        <v>331</v>
      </c>
      <c r="C46" s="1375" t="s">
        <v>332</v>
      </c>
      <c r="D46" s="1375" t="s">
        <v>333</v>
      </c>
      <c r="E46" s="2290"/>
      <c r="F46" s="2290"/>
      <c r="G46" s="2290"/>
      <c r="H46" s="2290"/>
      <c r="I46" s="2127" t="str">
        <f>S45&amp;".1"</f>
        <v>....1</v>
      </c>
      <c r="J46" s="1375"/>
      <c r="K46" s="1375"/>
      <c r="L46" s="1381" t="s">
        <v>527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330</v>
      </c>
      <c r="B47" s="1375" t="s">
        <v>331</v>
      </c>
      <c r="C47" s="1375" t="s">
        <v>332</v>
      </c>
      <c r="D47" s="1375" t="s">
        <v>333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330</v>
      </c>
      <c r="B48" s="1267" t="s">
        <v>331</v>
      </c>
      <c r="C48" s="1267" t="s">
        <v>332</v>
      </c>
      <c r="D48" s="1267" t="s">
        <v>333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604</v>
      </c>
      <c r="AL48" s="1636">
        <f>STRCHECKDATE(#REF!)</f>
      </c>
      <c r="AM48" s="1624"/>
      <c r="AN48" s="1624" t="str">
        <f>IF(T48="","",T48)</f>
        <v/>
      </c>
      <c r="AO48" s="1624"/>
      <c r="AP48" s="1624"/>
      <c r="AQ48" s="1631">
        <v>21</v>
      </c>
    </row>
    <row customHeight="1" ht="11.549999999999999">
      <c r="A49" s="1267" t="s">
        <v>330</v>
      </c>
      <c r="B49" s="1267" t="s">
        <v>331</v>
      </c>
      <c r="C49" s="1267" t="s">
        <v>332</v>
      </c>
      <c r="D49" s="1267" t="s">
        <v>333</v>
      </c>
      <c r="E49" s="2290"/>
      <c r="F49" s="2290"/>
      <c r="G49" s="2290"/>
      <c r="H49" s="2290"/>
      <c r="I49" s="2101"/>
      <c r="J49" s="2127"/>
      <c r="K49" s="1267"/>
      <c r="L49" s="1310"/>
      <c r="P49" s="2257"/>
      <c r="Q49" s="2257"/>
      <c r="R49" s="356"/>
      <c r="S49" s="1278"/>
      <c r="T49" s="287" t="s">
        <v>592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330</v>
      </c>
      <c r="B50" s="1375" t="s">
        <v>331</v>
      </c>
      <c r="C50" s="1375" t="s">
        <v>332</v>
      </c>
      <c r="D50" s="1375" t="s">
        <v>333</v>
      </c>
      <c r="E50" s="2290"/>
      <c r="F50" s="2290"/>
      <c r="G50" s="2290"/>
      <c r="H50" s="2290"/>
      <c r="I50" s="2127"/>
      <c r="J50" s="1375"/>
      <c r="K50" s="1375"/>
      <c r="L50" s="1381"/>
      <c r="M50" s="1246"/>
      <c r="N50" s="1246"/>
      <c r="O50" s="1246"/>
      <c r="P50" s="2257"/>
      <c r="Q50" s="1954"/>
      <c r="R50" s="356"/>
      <c r="S50" s="1386"/>
      <c r="T50" s="1387" t="s">
        <v>536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330</v>
      </c>
      <c r="B51" s="1375" t="s">
        <v>331</v>
      </c>
      <c r="C51" s="1375" t="s">
        <v>332</v>
      </c>
      <c r="D51" s="1375" t="s">
        <v>333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330</v>
      </c>
      <c r="B52" s="1375" t="s">
        <v>331</v>
      </c>
      <c r="C52" s="1375" t="s">
        <v>332</v>
      </c>
      <c r="D52" s="1374"/>
      <c r="E52" s="2290"/>
      <c r="F52" s="2290"/>
      <c r="G52" s="2289"/>
      <c r="H52" s="1374"/>
      <c r="I52" s="1374"/>
      <c r="J52" s="1374"/>
      <c r="K52" s="1374"/>
      <c r="L52" s="1377"/>
      <c r="M52" s="1378"/>
      <c r="N52" s="1378"/>
      <c r="O52" s="351"/>
      <c r="P52" s="1316"/>
      <c r="Q52" s="1317"/>
      <c r="R52" s="1316"/>
      <c r="S52" s="1322"/>
      <c r="T52" s="1325" t="s">
        <v>538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330</v>
      </c>
      <c r="B53" s="1375" t="s">
        <v>331</v>
      </c>
      <c r="C53" s="1374"/>
      <c r="D53" s="1374"/>
      <c r="E53" s="2290"/>
      <c r="F53" s="2289"/>
      <c r="G53" s="1374"/>
      <c r="H53" s="1374"/>
      <c r="I53" s="1374"/>
      <c r="J53" s="1374"/>
      <c r="K53" s="1374"/>
      <c r="L53" s="1377"/>
      <c r="M53" s="1379"/>
      <c r="N53" s="1379"/>
      <c r="O53" s="351"/>
      <c r="P53" s="1316"/>
      <c r="Q53" s="1317"/>
      <c r="R53" s="1316"/>
      <c r="S53" s="1322"/>
      <c r="T53" s="1325" t="s">
        <v>539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330</v>
      </c>
      <c r="B54" s="1375"/>
      <c r="C54" s="1375"/>
      <c r="D54" s="1375"/>
      <c r="E54" s="2290"/>
      <c r="F54" s="1375"/>
      <c r="G54" s="1375"/>
      <c r="H54" s="1375"/>
      <c r="I54" s="1375"/>
      <c r="J54" s="1375"/>
      <c r="K54" s="1375"/>
      <c r="L54" s="1381"/>
      <c r="M54" s="1379"/>
      <c r="N54" s="1379"/>
      <c r="O54" s="351"/>
      <c r="P54" s="380"/>
      <c r="Q54" s="1344"/>
      <c r="R54" s="380"/>
      <c r="S54" s="1322"/>
      <c r="T54" s="1325" t="s">
        <v>540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330</v>
      </c>
      <c r="B55" s="1375"/>
      <c r="C55" s="1375"/>
      <c r="D55" s="1375"/>
      <c r="E55" s="2289"/>
      <c r="F55" s="1375"/>
      <c r="G55" s="1375"/>
      <c r="H55" s="1375"/>
      <c r="I55" s="1375"/>
      <c r="J55" s="1375"/>
      <c r="K55" s="1375"/>
      <c r="L55" s="1381"/>
      <c r="M55" s="1379"/>
      <c r="N55" s="1379"/>
      <c r="O55" s="351"/>
      <c r="P55" s="380"/>
      <c r="Q55" s="1344"/>
      <c r="R55" s="380"/>
      <c r="S55" s="1322"/>
      <c r="T55" s="1325" t="s">
        <v>540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29733-E464-F797-192A-AA80585356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255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521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522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605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527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625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539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541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542</v>
      </c>
      <c r="P24" s="1508"/>
      <c r="Q24" s="1510"/>
      <c r="R24" s="1510"/>
      <c r="AA24" s="1507" t="s">
        <v>544</v>
      </c>
      <c r="AC24" s="1507" t="s">
        <v>545</v>
      </c>
      <c r="AD24" s="1507" t="s">
        <v>593</v>
      </c>
      <c r="AH24" s="1507" t="s">
        <v>593</v>
      </c>
      <c r="AK24" s="1507" t="s">
        <v>630</v>
      </c>
      <c r="AL24" s="1507" t="s">
        <v>593</v>
      </c>
      <c r="AP24" s="1507" t="s">
        <v>593</v>
      </c>
      <c r="AY24" s="1507" t="s">
        <v>544</v>
      </c>
      <c r="BA24" s="1507" t="s">
        <v>545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551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424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425</v>
      </c>
      <c r="BI40" s="1155">
        <v>14</v>
      </c>
    </row>
    <row customHeight="1" ht="14.699999999999998">
      <c r="Q41" s="291"/>
      <c r="R41" s="376"/>
      <c r="S41" s="2273" t="s">
        <v>88</v>
      </c>
      <c r="T41" s="2209" t="s">
        <v>631</v>
      </c>
      <c r="U41" s="301"/>
      <c r="V41" s="2274" t="s">
        <v>553</v>
      </c>
      <c r="W41" s="2275"/>
      <c r="X41" s="2275"/>
      <c r="Y41" s="2275"/>
      <c r="Z41" s="2275"/>
      <c r="AA41" s="2275"/>
      <c r="AB41" s="2276"/>
      <c r="AC41" s="2277" t="s">
        <v>554</v>
      </c>
      <c r="AD41" s="2328" t="s">
        <v>632</v>
      </c>
      <c r="AE41" s="2291"/>
      <c r="AF41" s="2291"/>
      <c r="AG41" s="2329"/>
      <c r="AH41" s="2328" t="s">
        <v>633</v>
      </c>
      <c r="AI41" s="2291"/>
      <c r="AJ41" s="2291"/>
      <c r="AK41" s="2329"/>
      <c r="AL41" s="2328" t="s">
        <v>634</v>
      </c>
      <c r="AM41" s="2291"/>
      <c r="AN41" s="2291"/>
      <c r="AO41" s="2329"/>
      <c r="AP41" s="2328" t="s">
        <v>635</v>
      </c>
      <c r="AQ41" s="2291"/>
      <c r="AR41" s="2291"/>
      <c r="AS41" s="2329"/>
      <c r="AT41" s="2274" t="s">
        <v>553</v>
      </c>
      <c r="AU41" s="2275"/>
      <c r="AV41" s="2275"/>
      <c r="AW41" s="2275"/>
      <c r="AX41" s="2275"/>
      <c r="AY41" s="2275"/>
      <c r="AZ41" s="2276"/>
      <c r="BA41" s="2277" t="s">
        <v>554</v>
      </c>
      <c r="BB41" s="2280" t="s">
        <v>556</v>
      </c>
      <c r="BC41" s="2127"/>
      <c r="BI41" s="1155">
        <v>14</v>
      </c>
    </row>
    <row customHeight="1" ht="35.699999999999996">
      <c r="Q42" s="291"/>
      <c r="R42" s="376"/>
      <c r="S42" s="2273"/>
      <c r="T42" s="2209"/>
      <c r="U42" s="1031"/>
      <c r="V42" s="2192" t="s">
        <v>636</v>
      </c>
      <c r="W42" s="2193"/>
      <c r="X42" s="2192" t="s">
        <v>637</v>
      </c>
      <c r="Y42" s="2193"/>
      <c r="Z42" s="2294" t="s">
        <v>638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636</v>
      </c>
      <c r="AU42" s="2193"/>
      <c r="AV42" s="2192" t="s">
        <v>637</v>
      </c>
      <c r="AW42" s="2193"/>
      <c r="AX42" s="2294" t="s">
        <v>638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267</v>
      </c>
      <c r="C44" s="1370" t="s">
        <v>268</v>
      </c>
      <c r="D44" s="1370" t="s">
        <v>269</v>
      </c>
      <c r="E44" s="1364" t="s">
        <v>561</v>
      </c>
      <c r="F44" s="1364" t="s">
        <v>562</v>
      </c>
      <c r="G44" s="1364" t="s">
        <v>563</v>
      </c>
      <c r="H44" s="1364" t="s">
        <v>564</v>
      </c>
      <c r="I44" s="1364" t="s">
        <v>565</v>
      </c>
      <c r="J44" s="1364" t="s">
        <v>566</v>
      </c>
      <c r="K44" s="1364" t="s">
        <v>567</v>
      </c>
      <c r="L44" s="1364" t="s">
        <v>542</v>
      </c>
      <c r="Q44" s="291"/>
      <c r="R44" s="376"/>
      <c r="S44" s="2273"/>
      <c r="T44" s="2209"/>
      <c r="U44" s="302"/>
      <c r="V44" s="1448" t="s">
        <v>602</v>
      </c>
      <c r="W44" s="1448" t="s">
        <v>603</v>
      </c>
      <c r="X44" s="1448" t="s">
        <v>602</v>
      </c>
      <c r="Y44" s="1448" t="s">
        <v>603</v>
      </c>
      <c r="Z44" s="1455" t="s">
        <v>570</v>
      </c>
      <c r="AA44" s="2270" t="s">
        <v>571</v>
      </c>
      <c r="AB44" s="2271"/>
      <c r="AC44" s="2279"/>
      <c r="AD44" s="2333"/>
      <c r="AE44" s="2334"/>
      <c r="AF44" s="2334"/>
      <c r="AG44" s="2335"/>
      <c r="AH44" s="2333"/>
      <c r="AI44" s="2334"/>
      <c r="AJ44" s="2334"/>
      <c r="AK44" s="2335"/>
      <c r="AL44" s="2333"/>
      <c r="AM44" s="2334"/>
      <c r="AN44" s="2334"/>
      <c r="AO44" s="2335"/>
      <c r="AP44" s="2333"/>
      <c r="AQ44" s="2334"/>
      <c r="AR44" s="2334"/>
      <c r="AS44" s="2335"/>
      <c r="AT44" s="1448" t="s">
        <v>602</v>
      </c>
      <c r="AU44" s="1448" t="s">
        <v>603</v>
      </c>
      <c r="AV44" s="1448" t="s">
        <v>602</v>
      </c>
      <c r="AW44" s="1448" t="s">
        <v>603</v>
      </c>
      <c r="AX44" s="1455" t="s">
        <v>570</v>
      </c>
      <c r="AY44" s="2270" t="s">
        <v>571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132</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370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255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370</v>
      </c>
      <c r="B47" s="1363" t="s">
        <v>371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521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522</v>
      </c>
      <c r="BE47" s="500"/>
      <c r="BF47" s="500" t="str">
        <f>IF(T47="","",T47)</f>
        <v>Территория действия тарифа</v>
      </c>
      <c r="BG47" s="500"/>
      <c r="BH47" s="500"/>
      <c r="BI47" s="1155">
        <v>21</v>
      </c>
    </row>
    <row customHeight="1" ht="43.050000000000004">
      <c r="A48" s="1363" t="s">
        <v>370</v>
      </c>
      <c r="B48" s="1363" t="s">
        <v>371</v>
      </c>
      <c r="C48" s="1363" t="s">
        <v>372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605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370</v>
      </c>
      <c r="B49" s="1343" t="s">
        <v>371</v>
      </c>
      <c r="C49" s="1343" t="s">
        <v>372</v>
      </c>
      <c r="D49" s="1343" t="s">
        <v>639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526</v>
      </c>
      <c r="BE49" s="500"/>
      <c r="BF49" s="500" t="str">
        <f>IF(T49="","",T49)</f>
        <v/>
      </c>
      <c r="BG49" s="500"/>
      <c r="BH49" s="500"/>
      <c r="BI49" s="511">
        <v>0</v>
      </c>
    </row>
    <row s="1642" customFormat="1" customHeight="1" ht="0">
      <c r="A50" s="1343" t="s">
        <v>370</v>
      </c>
      <c r="B50" s="1343" t="s">
        <v>371</v>
      </c>
      <c r="C50" s="1343" t="s">
        <v>372</v>
      </c>
      <c r="D50" s="1343" t="s">
        <v>639</v>
      </c>
      <c r="E50" s="2259"/>
      <c r="F50" s="2259"/>
      <c r="G50" s="2259"/>
      <c r="H50" s="2259"/>
      <c r="I50" s="2256" t="str">
        <f>S49&amp;".1"</f>
        <v>.1</v>
      </c>
      <c r="J50" s="1343"/>
      <c r="K50" s="1343"/>
      <c r="L50" s="1346" t="s">
        <v>527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370</v>
      </c>
      <c r="B51" s="1343" t="s">
        <v>371</v>
      </c>
      <c r="C51" s="1343" t="s">
        <v>372</v>
      </c>
      <c r="D51" s="1343" t="s">
        <v>639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370</v>
      </c>
      <c r="B52" s="1363" t="s">
        <v>371</v>
      </c>
      <c r="C52" s="1363" t="s">
        <v>372</v>
      </c>
      <c r="D52" s="1363" t="s">
        <v>639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625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626</v>
      </c>
      <c r="AT53" s="1393"/>
      <c r="AU53" s="1496"/>
      <c r="AV53" s="1393"/>
      <c r="AW53" s="1496"/>
      <c r="AX53" s="1393"/>
      <c r="AY53" s="1393"/>
      <c r="AZ53" s="1393"/>
      <c r="BA53" s="1393"/>
      <c r="BB53" s="1397"/>
      <c r="BC53" s="2254"/>
      <c r="BE53" s="500"/>
      <c r="BF53" s="500"/>
      <c r="BG53" s="500"/>
      <c r="BH53" s="500"/>
      <c r="BI53" s="1155">
        <v>11</v>
      </c>
    </row>
    <row customHeight="1" ht="11.549999999999999">
      <c r="A54" s="1363" t="s">
        <v>370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370</v>
      </c>
      <c r="B56" s="1363" t="s">
        <v>371</v>
      </c>
      <c r="C56" s="1363" t="s">
        <v>372</v>
      </c>
      <c r="D56" s="1363" t="s">
        <v>639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370</v>
      </c>
      <c r="B57" s="1363" t="s">
        <v>371</v>
      </c>
      <c r="C57" s="1363" t="s">
        <v>372</v>
      </c>
      <c r="D57" s="1363" t="s">
        <v>639</v>
      </c>
      <c r="E57" s="2259"/>
      <c r="F57" s="2259"/>
      <c r="G57" s="2259"/>
      <c r="H57" s="2259"/>
      <c r="I57" s="2286"/>
      <c r="J57" s="2256"/>
      <c r="K57" s="1363"/>
      <c r="L57" s="1364"/>
      <c r="P57" s="2257"/>
      <c r="Q57" s="2257"/>
      <c r="R57" s="356"/>
      <c r="S57" s="1278"/>
      <c r="T57" s="287" t="s">
        <v>592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370</v>
      </c>
      <c r="B58" s="1343" t="s">
        <v>371</v>
      </c>
      <c r="C58" s="1343" t="s">
        <v>372</v>
      </c>
      <c r="D58" s="1343" t="s">
        <v>639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370</v>
      </c>
      <c r="B59" s="1343" t="s">
        <v>371</v>
      </c>
      <c r="C59" s="1343" t="s">
        <v>372</v>
      </c>
      <c r="D59" s="1343" t="s">
        <v>639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370</v>
      </c>
      <c r="B60" s="1343" t="s">
        <v>371</v>
      </c>
      <c r="C60" s="1343" t="s">
        <v>372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370</v>
      </c>
      <c r="B61" s="1343" t="s">
        <v>371</v>
      </c>
      <c r="C61" s="1314"/>
      <c r="D61" s="1314"/>
      <c r="E61" s="2259"/>
      <c r="F61" s="2258"/>
      <c r="G61" s="1314"/>
      <c r="H61" s="1314"/>
      <c r="I61" s="1314"/>
      <c r="J61" s="1314"/>
      <c r="K61" s="1314"/>
      <c r="L61" s="1464"/>
      <c r="M61" s="1321"/>
      <c r="N61" s="1321"/>
      <c r="P61" s="1316"/>
      <c r="Q61" s="1317"/>
      <c r="R61" s="1316"/>
      <c r="S61" s="1322"/>
      <c r="T61" s="1325" t="s">
        <v>539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370</v>
      </c>
      <c r="B62" s="1343"/>
      <c r="C62" s="1343"/>
      <c r="D62" s="1343"/>
      <c r="E62" s="2258"/>
      <c r="F62" s="1343"/>
      <c r="G62" s="1343"/>
      <c r="H62" s="1343"/>
      <c r="I62" s="1343"/>
      <c r="J62" s="1343"/>
      <c r="K62" s="1343"/>
      <c r="L62" s="1346"/>
      <c r="M62" s="1321"/>
      <c r="N62" s="1321"/>
      <c r="O62" s="518"/>
      <c r="P62" s="380"/>
      <c r="Q62" s="1344"/>
      <c r="R62" s="380"/>
      <c r="S62" s="1322"/>
      <c r="T62" s="1325" t="s">
        <v>540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24568-FF01-190B-1AD5-41DB195C7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641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93">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483" t="s">
        <v>613</v>
      </c>
      <c r="W38" s="2262" t="s">
        <v>559</v>
      </c>
      <c r="X38" s="2263"/>
      <c r="Y38" s="2262" t="s">
        <v>560</v>
      </c>
      <c r="Z38" s="2269"/>
      <c r="AA38" s="2263"/>
      <c r="AB38" s="2278"/>
      <c r="AC38" s="1483" t="s">
        <v>613</v>
      </c>
      <c r="AD38" s="2262" t="s">
        <v>559</v>
      </c>
      <c r="AE38" s="2263"/>
      <c r="AF38" s="2262" t="s">
        <v>560</v>
      </c>
      <c r="AG38" s="2269"/>
      <c r="AH38" s="2263"/>
      <c r="AI38" s="2278"/>
      <c r="AJ38" s="2281"/>
      <c r="AK38" s="2127"/>
      <c r="AQ38" s="1155">
        <v>34</v>
      </c>
    </row>
    <row customHeight="1" ht="90.3">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483" t="s">
        <v>642</v>
      </c>
      <c r="W39" s="1222" t="s">
        <v>643</v>
      </c>
      <c r="X39" s="1222" t="s">
        <v>618</v>
      </c>
      <c r="Y39" s="1489" t="s">
        <v>570</v>
      </c>
      <c r="Z39" s="2270" t="s">
        <v>571</v>
      </c>
      <c r="AA39" s="2271"/>
      <c r="AB39" s="2279"/>
      <c r="AC39" s="1483" t="s">
        <v>642</v>
      </c>
      <c r="AD39" s="1222" t="s">
        <v>643</v>
      </c>
      <c r="AE39" s="1222" t="s">
        <v>618</v>
      </c>
      <c r="AF39" s="1489" t="s">
        <v>570</v>
      </c>
      <c r="AG39" s="2270" t="s">
        <v>571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390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390</v>
      </c>
      <c r="B42" s="1363" t="s">
        <v>391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390</v>
      </c>
      <c r="B43" s="1363" t="s">
        <v>391</v>
      </c>
      <c r="C43" s="1363" t="s">
        <v>392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641</v>
      </c>
      <c r="AM43" s="500"/>
      <c r="AN43" s="500" t="str">
        <f>IF(T43="","",T43)</f>
        <v>Наименование централизованной системы водоотведения</v>
      </c>
      <c r="AO43" s="500"/>
      <c r="AP43" s="500"/>
      <c r="AQ43" s="1155">
        <v>23</v>
      </c>
    </row>
    <row customHeight="1" ht="24">
      <c r="A44" s="1363" t="s">
        <v>390</v>
      </c>
      <c r="B44" s="1363" t="s">
        <v>391</v>
      </c>
      <c r="C44" s="1363" t="s">
        <v>392</v>
      </c>
      <c r="D44" s="1363" t="s">
        <v>644</v>
      </c>
      <c r="E44" s="2259"/>
      <c r="F44" s="2259"/>
      <c r="G44" s="2259"/>
      <c r="H44" s="2259"/>
      <c r="I44" s="2256" t="str">
        <f>S43&amp;".1"</f>
        <v>...1</v>
      </c>
      <c r="J44" s="1363"/>
      <c r="K44" s="1363"/>
      <c r="L44" s="1364"/>
      <c r="P44" s="2257">
        <v>1</v>
      </c>
      <c r="Q44" s="1481"/>
      <c r="R44" s="356"/>
      <c r="S44" s="1493"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390</v>
      </c>
      <c r="B45" s="1363" t="s">
        <v>391</v>
      </c>
      <c r="C45" s="1363" t="s">
        <v>392</v>
      </c>
      <c r="D45" s="1363" t="s">
        <v>644</v>
      </c>
      <c r="E45" s="2259"/>
      <c r="F45" s="2259"/>
      <c r="G45" s="2259"/>
      <c r="H45" s="2259"/>
      <c r="I45" s="2286"/>
      <c r="J45" s="2256" t="str">
        <f>I44&amp;".1"</f>
        <v>...1.1</v>
      </c>
      <c r="K45" s="1363"/>
      <c r="L45" s="1364" t="s">
        <v>530</v>
      </c>
      <c r="P45" s="2257"/>
      <c r="Q45" s="2257">
        <v>1</v>
      </c>
      <c r="R45" s="357"/>
      <c r="S45" s="1493"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390</v>
      </c>
      <c r="B46" s="1363" t="s">
        <v>391</v>
      </c>
      <c r="C46" s="1363" t="s">
        <v>392</v>
      </c>
      <c r="D46" s="1363" t="s">
        <v>644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390</v>
      </c>
      <c r="B47" s="1363" t="s">
        <v>391</v>
      </c>
      <c r="C47" s="1363" t="s">
        <v>392</v>
      </c>
      <c r="D47" s="1363" t="s">
        <v>644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390</v>
      </c>
      <c r="B48" s="1363" t="s">
        <v>391</v>
      </c>
      <c r="C48" s="1363" t="s">
        <v>392</v>
      </c>
      <c r="D48" s="1363" t="s">
        <v>644</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390</v>
      </c>
      <c r="B49" s="1363" t="s">
        <v>391</v>
      </c>
      <c r="C49" s="1363" t="s">
        <v>392</v>
      </c>
      <c r="D49" s="1363" t="s">
        <v>644</v>
      </c>
      <c r="E49" s="2259"/>
      <c r="F49" s="2259"/>
      <c r="G49" s="2259"/>
      <c r="H49" s="2259"/>
      <c r="I49" s="2256"/>
      <c r="J49" s="1363"/>
      <c r="K49" s="1363"/>
      <c r="L49" s="1364"/>
      <c r="P49" s="2257"/>
      <c r="Q49" s="1481"/>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390</v>
      </c>
      <c r="B50" s="1363" t="s">
        <v>391</v>
      </c>
      <c r="C50" s="1363" t="s">
        <v>392</v>
      </c>
      <c r="D50" s="1363" t="s">
        <v>644</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390</v>
      </c>
      <c r="B51" s="1343" t="s">
        <v>391</v>
      </c>
      <c r="C51" s="1314"/>
      <c r="D51" s="1314"/>
      <c r="E51" s="2259"/>
      <c r="F51" s="2258"/>
      <c r="G51" s="1314"/>
      <c r="H51" s="1314"/>
      <c r="I51" s="1314"/>
      <c r="J51" s="1314"/>
      <c r="K51" s="1314"/>
      <c r="L51" s="1494"/>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390</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7691E-6551-BE65-00BC-9DAB368F27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255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521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522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641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607</v>
      </c>
      <c r="U5" s="300"/>
      <c r="V5" s="2350"/>
      <c r="W5" s="2351"/>
      <c r="X5" s="2351"/>
      <c r="Y5" s="2351"/>
      <c r="Z5" s="2351"/>
      <c r="AA5" s="2351"/>
      <c r="AB5" s="2352"/>
      <c r="AC5" s="2353"/>
      <c r="AD5" s="2354"/>
      <c r="AE5" s="2354"/>
      <c r="AF5" s="2354"/>
      <c r="AG5" s="2354"/>
      <c r="AH5" s="2354"/>
      <c r="AI5" s="2354"/>
      <c r="AJ5" s="2355"/>
      <c r="AK5" s="1258" t="s">
        <v>608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530</v>
      </c>
      <c r="P6" s="2257"/>
      <c r="Q6" s="2257">
        <v>1</v>
      </c>
      <c r="R6" s="357"/>
      <c r="S6" s="1493">
        <f>$J6</f>
      </c>
      <c r="T6" s="286" t="s">
        <v>531</v>
      </c>
      <c r="U6" s="300"/>
      <c r="V6" s="2245"/>
      <c r="W6" s="2246"/>
      <c r="X6" s="2246"/>
      <c r="Y6" s="2246"/>
      <c r="Z6" s="2246"/>
      <c r="AA6" s="2246"/>
      <c r="AB6" s="2247"/>
      <c r="AC6" s="2245"/>
      <c r="AD6" s="2246"/>
      <c r="AE6" s="2246"/>
      <c r="AF6" s="2246"/>
      <c r="AG6" s="2246"/>
      <c r="AH6" s="2246"/>
      <c r="AI6" s="2246"/>
      <c r="AJ6" s="2247"/>
      <c r="AK6" s="1307" t="s">
        <v>609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367"/>
      <c r="X9" s="367"/>
      <c r="Y9" s="367"/>
      <c r="Z9" s="367"/>
      <c r="AA9" s="367"/>
      <c r="AB9" s="367"/>
      <c r="AC9" s="367"/>
      <c r="AD9" s="367"/>
      <c r="AE9" s="367"/>
      <c r="AF9" s="367"/>
      <c r="AG9" s="367"/>
      <c r="AH9" s="367"/>
      <c r="AI9" s="367"/>
      <c r="AJ9" s="367"/>
      <c r="AK9" s="1258" t="s">
        <v>611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536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541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542</v>
      </c>
      <c r="P20" s="1362"/>
      <c r="Q20" s="1442"/>
      <c r="R20" s="1442"/>
      <c r="S20" s="729"/>
      <c r="T20" s="1160" t="s">
        <v>543</v>
      </c>
      <c r="Z20" s="186" t="s">
        <v>544</v>
      </c>
      <c r="AB20" s="186" t="s">
        <v>545</v>
      </c>
      <c r="AC20" s="1160" t="s">
        <v>543</v>
      </c>
      <c r="AG20" s="186" t="s">
        <v>546</v>
      </c>
      <c r="AI20" s="186" t="s">
        <v>545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551</v>
      </c>
      <c r="AC34" s="326"/>
      <c r="AD34" s="326"/>
      <c r="AE34" s="326"/>
      <c r="AF34" s="326"/>
      <c r="AG34" s="326"/>
      <c r="AH34" s="326"/>
      <c r="AI34" s="278" t="s">
        <v>551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t="s">
        <v>425</v>
      </c>
      <c r="AQ36" s="1155">
        <v>14</v>
      </c>
    </row>
    <row customHeight="1" ht="14.699999999999998">
      <c r="Q37" s="376"/>
      <c r="R37" s="376"/>
      <c r="S37" s="2273" t="s">
        <v>88</v>
      </c>
      <c r="T37" s="2209" t="s">
        <v>552</v>
      </c>
      <c r="U37" s="301"/>
      <c r="V37" s="2274" t="s">
        <v>553</v>
      </c>
      <c r="W37" s="2275"/>
      <c r="X37" s="2275"/>
      <c r="Y37" s="2275"/>
      <c r="Z37" s="2275"/>
      <c r="AA37" s="2276"/>
      <c r="AB37" s="2277" t="s">
        <v>554</v>
      </c>
      <c r="AC37" s="2274" t="s">
        <v>553</v>
      </c>
      <c r="AD37" s="2275"/>
      <c r="AE37" s="2275"/>
      <c r="AF37" s="2275"/>
      <c r="AG37" s="2275"/>
      <c r="AH37" s="2276"/>
      <c r="AI37" s="2277" t="s">
        <v>555</v>
      </c>
      <c r="AJ37" s="2280" t="s">
        <v>556</v>
      </c>
      <c r="AK37" s="2127"/>
      <c r="AQ37" s="1155">
        <v>14</v>
      </c>
    </row>
    <row customHeight="1" ht="35.699999999999996">
      <c r="Q38" s="376"/>
      <c r="R38" s="376"/>
      <c r="S38" s="2273"/>
      <c r="T38" s="2209"/>
      <c r="U38" s="1031"/>
      <c r="V38" s="1483" t="s">
        <v>613</v>
      </c>
      <c r="W38" s="2262" t="s">
        <v>559</v>
      </c>
      <c r="X38" s="2263"/>
      <c r="Y38" s="2262" t="s">
        <v>560</v>
      </c>
      <c r="Z38" s="2269"/>
      <c r="AA38" s="2263"/>
      <c r="AB38" s="2278"/>
      <c r="AC38" s="1483" t="s">
        <v>613</v>
      </c>
      <c r="AD38" s="2262" t="s">
        <v>559</v>
      </c>
      <c r="AE38" s="2263"/>
      <c r="AF38" s="2262" t="s">
        <v>560</v>
      </c>
      <c r="AG38" s="2269"/>
      <c r="AH38" s="2263"/>
      <c r="AI38" s="2278"/>
      <c r="AJ38" s="2281"/>
      <c r="AK38" s="2127"/>
      <c r="AQ38" s="1155">
        <v>34</v>
      </c>
    </row>
    <row customHeight="1" ht="90.3">
      <c r="A39" s="1370"/>
      <c r="B39" s="1370" t="s">
        <v>267</v>
      </c>
      <c r="C39" s="1370" t="s">
        <v>268</v>
      </c>
      <c r="D39" s="1370" t="s">
        <v>269</v>
      </c>
      <c r="E39" s="1364" t="s">
        <v>561</v>
      </c>
      <c r="F39" s="1364" t="s">
        <v>562</v>
      </c>
      <c r="G39" s="1364" t="s">
        <v>563</v>
      </c>
      <c r="H39" s="1364"/>
      <c r="I39" s="1364" t="s">
        <v>614</v>
      </c>
      <c r="J39" s="1364" t="s">
        <v>566</v>
      </c>
      <c r="K39" s="1364" t="s">
        <v>615</v>
      </c>
      <c r="L39" s="1364" t="s">
        <v>542</v>
      </c>
      <c r="Q39" s="376"/>
      <c r="R39" s="376"/>
      <c r="S39" s="2273"/>
      <c r="T39" s="2209"/>
      <c r="U39" s="302"/>
      <c r="V39" s="1483" t="s">
        <v>642</v>
      </c>
      <c r="W39" s="1222" t="s">
        <v>643</v>
      </c>
      <c r="X39" s="1222" t="s">
        <v>618</v>
      </c>
      <c r="Y39" s="1489" t="s">
        <v>570</v>
      </c>
      <c r="Z39" s="2270" t="s">
        <v>571</v>
      </c>
      <c r="AA39" s="2271"/>
      <c r="AB39" s="2279"/>
      <c r="AC39" s="1483" t="s">
        <v>642</v>
      </c>
      <c r="AD39" s="1222" t="s">
        <v>643</v>
      </c>
      <c r="AE39" s="1222" t="s">
        <v>618</v>
      </c>
      <c r="AF39" s="1489" t="s">
        <v>570</v>
      </c>
      <c r="AG39" s="2270" t="s">
        <v>571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132</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395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255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395</v>
      </c>
      <c r="B42" s="1363" t="s">
        <v>396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521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522</v>
      </c>
      <c r="AM42" s="500"/>
      <c r="AN42" s="500" t="str">
        <f>IF(T42="","",T42)</f>
        <v>Территория действия тарифа</v>
      </c>
      <c r="AO42" s="500"/>
      <c r="AP42" s="500"/>
      <c r="AQ42" s="1155">
        <v>23</v>
      </c>
    </row>
    <row customHeight="1" ht="24">
      <c r="A43" s="1363" t="s">
        <v>395</v>
      </c>
      <c r="B43" s="1363" t="s">
        <v>396</v>
      </c>
      <c r="C43" s="1363" t="s">
        <v>397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640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641</v>
      </c>
      <c r="AM43" s="500"/>
      <c r="AN43" s="500" t="str">
        <f>IF(T43="","",T43)</f>
        <v>Наименование централизованной системы водоотведения</v>
      </c>
      <c r="AO43" s="500"/>
      <c r="AP43" s="500"/>
      <c r="AQ43" s="1155">
        <v>23</v>
      </c>
    </row>
    <row customHeight="1" ht="24">
      <c r="A44" s="1363" t="s">
        <v>395</v>
      </c>
      <c r="B44" s="1363" t="s">
        <v>396</v>
      </c>
      <c r="C44" s="1363" t="s">
        <v>397</v>
      </c>
      <c r="D44" s="1363" t="s">
        <v>645</v>
      </c>
      <c r="E44" s="2259"/>
      <c r="F44" s="2259"/>
      <c r="G44" s="2259"/>
      <c r="H44" s="2259"/>
      <c r="I44" s="2256" t="str">
        <f>S43&amp;".1"</f>
        <v>...1</v>
      </c>
      <c r="J44" s="1363"/>
      <c r="K44" s="1363"/>
      <c r="L44" s="1364"/>
      <c r="P44" s="2257">
        <v>1</v>
      </c>
      <c r="Q44" s="1481"/>
      <c r="R44" s="356"/>
      <c r="S44" s="1493" t="str">
        <f>$I44</f>
        <v>...1</v>
      </c>
      <c r="T44" s="285" t="s">
        <v>607</v>
      </c>
      <c r="U44" s="300"/>
      <c r="V44" s="2350"/>
      <c r="W44" s="2351"/>
      <c r="X44" s="2351"/>
      <c r="Y44" s="2351"/>
      <c r="Z44" s="2351"/>
      <c r="AA44" s="2351"/>
      <c r="AB44" s="2352"/>
      <c r="AC44" s="2353"/>
      <c r="AD44" s="2354"/>
      <c r="AE44" s="2354"/>
      <c r="AF44" s="2354"/>
      <c r="AG44" s="2354"/>
      <c r="AH44" s="2354"/>
      <c r="AI44" s="2354"/>
      <c r="AJ44" s="2355"/>
      <c r="AK44" s="1258" t="s">
        <v>608</v>
      </c>
      <c r="AM44" s="500"/>
      <c r="AN44" s="500" t="str">
        <f>IF(T44="","",T44)</f>
        <v>Наименование признака дифференциации</v>
      </c>
      <c r="AO44" s="500"/>
      <c r="AP44" s="500"/>
      <c r="AQ44" s="1155">
        <v>23</v>
      </c>
    </row>
    <row customHeight="1" ht="24">
      <c r="A45" s="1363" t="s">
        <v>395</v>
      </c>
      <c r="B45" s="1363" t="s">
        <v>396</v>
      </c>
      <c r="C45" s="1363" t="s">
        <v>397</v>
      </c>
      <c r="D45" s="1363" t="s">
        <v>645</v>
      </c>
      <c r="E45" s="2259"/>
      <c r="F45" s="2259"/>
      <c r="G45" s="2259"/>
      <c r="H45" s="2259"/>
      <c r="I45" s="2286"/>
      <c r="J45" s="2256" t="str">
        <f>I44&amp;".1"</f>
        <v>...1.1</v>
      </c>
      <c r="K45" s="1363"/>
      <c r="L45" s="1364" t="s">
        <v>530</v>
      </c>
      <c r="P45" s="2257"/>
      <c r="Q45" s="2257">
        <v>1</v>
      </c>
      <c r="R45" s="357"/>
      <c r="S45" s="1493" t="str">
        <f>$J45</f>
        <v>...1.1</v>
      </c>
      <c r="T45" s="286" t="s">
        <v>531</v>
      </c>
      <c r="U45" s="300"/>
      <c r="V45" s="2245"/>
      <c r="W45" s="2246"/>
      <c r="X45" s="2246"/>
      <c r="Y45" s="2246"/>
      <c r="Z45" s="2246"/>
      <c r="AA45" s="2246"/>
      <c r="AB45" s="2247"/>
      <c r="AC45" s="2245"/>
      <c r="AD45" s="2246"/>
      <c r="AE45" s="2246"/>
      <c r="AF45" s="2246"/>
      <c r="AG45" s="2246"/>
      <c r="AH45" s="2246"/>
      <c r="AI45" s="2246"/>
      <c r="AJ45" s="2247"/>
      <c r="AK45" s="1307" t="s">
        <v>609</v>
      </c>
      <c r="AM45" s="500"/>
      <c r="AN45" s="500" t="str">
        <f>IF(T45="","",T45)</f>
        <v>Группа потребителей</v>
      </c>
      <c r="AO45" s="500"/>
      <c r="AP45" s="500"/>
      <c r="AQ45" s="1155">
        <v>23</v>
      </c>
    </row>
    <row customHeight="1" ht="24">
      <c r="A46" s="1363" t="s">
        <v>395</v>
      </c>
      <c r="B46" s="1363" t="s">
        <v>396</v>
      </c>
      <c r="C46" s="1363" t="s">
        <v>397</v>
      </c>
      <c r="D46" s="1363" t="s">
        <v>645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395</v>
      </c>
      <c r="B47" s="1363" t="s">
        <v>396</v>
      </c>
      <c r="C47" s="1363" t="s">
        <v>397</v>
      </c>
      <c r="D47" s="1363" t="s">
        <v>645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395</v>
      </c>
      <c r="B48" s="1363" t="s">
        <v>396</v>
      </c>
      <c r="C48" s="1363" t="s">
        <v>397</v>
      </c>
      <c r="D48" s="1363" t="s">
        <v>645</v>
      </c>
      <c r="E48" s="2259"/>
      <c r="F48" s="2259"/>
      <c r="G48" s="2259"/>
      <c r="H48" s="2259"/>
      <c r="I48" s="2286"/>
      <c r="J48" s="2256"/>
      <c r="K48" s="1363"/>
      <c r="L48" s="1364"/>
      <c r="P48" s="2257"/>
      <c r="Q48" s="2257"/>
      <c r="R48" s="356"/>
      <c r="S48" s="1278"/>
      <c r="T48" s="287" t="s">
        <v>610</v>
      </c>
      <c r="U48" s="367"/>
      <c r="V48" s="367"/>
      <c r="W48" s="367"/>
      <c r="X48" s="367"/>
      <c r="Y48" s="367"/>
      <c r="Z48" s="367"/>
      <c r="AA48" s="367"/>
      <c r="AB48" s="367"/>
      <c r="AC48" s="367"/>
      <c r="AD48" s="367"/>
      <c r="AE48" s="367"/>
      <c r="AF48" s="367"/>
      <c r="AG48" s="367"/>
      <c r="AH48" s="367"/>
      <c r="AI48" s="367"/>
      <c r="AJ48" s="367"/>
      <c r="AK48" s="1258" t="s">
        <v>611</v>
      </c>
      <c r="AM48" s="500"/>
      <c r="AN48" s="500" t="str">
        <f>IF(T48="","",T48)</f>
        <v>Добавить значение признака дифференциации</v>
      </c>
      <c r="AO48" s="500"/>
      <c r="AP48" s="500"/>
      <c r="AQ48" s="1155">
        <v>20</v>
      </c>
    </row>
    <row customHeight="1" ht="22.049999999999997">
      <c r="A49" s="1363" t="s">
        <v>395</v>
      </c>
      <c r="B49" s="1363" t="s">
        <v>396</v>
      </c>
      <c r="C49" s="1363" t="s">
        <v>397</v>
      </c>
      <c r="D49" s="1363" t="s">
        <v>645</v>
      </c>
      <c r="E49" s="2259"/>
      <c r="F49" s="2259"/>
      <c r="G49" s="2259"/>
      <c r="H49" s="2259"/>
      <c r="I49" s="2256"/>
      <c r="J49" s="1363"/>
      <c r="K49" s="1363"/>
      <c r="L49" s="1364"/>
      <c r="P49" s="2257"/>
      <c r="Q49" s="1481"/>
      <c r="R49" s="356"/>
      <c r="S49" s="1278"/>
      <c r="T49" s="365" t="s">
        <v>536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395</v>
      </c>
      <c r="B50" s="1363" t="s">
        <v>396</v>
      </c>
      <c r="C50" s="1363" t="s">
        <v>397</v>
      </c>
      <c r="D50" s="1363" t="s">
        <v>645</v>
      </c>
      <c r="E50" s="2259"/>
      <c r="F50" s="2259"/>
      <c r="G50" s="2259"/>
      <c r="H50" s="2258"/>
      <c r="I50" s="1363"/>
      <c r="J50" s="1363"/>
      <c r="K50" s="1363"/>
      <c r="L50" s="1364"/>
      <c r="M50" s="1365"/>
      <c r="N50" s="1365"/>
      <c r="O50" s="537"/>
      <c r="P50" s="360"/>
      <c r="Q50" s="375"/>
      <c r="R50" s="355"/>
      <c r="S50" s="1278"/>
      <c r="T50" s="372" t="s">
        <v>612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395</v>
      </c>
      <c r="B51" s="1343" t="s">
        <v>396</v>
      </c>
      <c r="C51" s="1314"/>
      <c r="D51" s="1314"/>
      <c r="E51" s="2259"/>
      <c r="F51" s="2258"/>
      <c r="G51" s="1314"/>
      <c r="H51" s="1314"/>
      <c r="I51" s="1314"/>
      <c r="J51" s="1314"/>
      <c r="K51" s="1314"/>
      <c r="L51" s="1494"/>
      <c r="M51" s="1321"/>
      <c r="N51" s="1321"/>
      <c r="P51" s="1316"/>
      <c r="Q51" s="1317"/>
      <c r="R51" s="1316"/>
      <c r="S51" s="1322"/>
      <c r="T51" s="1325" t="s">
        <v>539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395</v>
      </c>
      <c r="B52" s="1343"/>
      <c r="C52" s="1343"/>
      <c r="D52" s="1343"/>
      <c r="E52" s="2258"/>
      <c r="F52" s="1343"/>
      <c r="G52" s="1343"/>
      <c r="H52" s="1343"/>
      <c r="I52" s="1343"/>
      <c r="J52" s="1343"/>
      <c r="K52" s="1343"/>
      <c r="L52" s="1346"/>
      <c r="M52" s="1321"/>
      <c r="N52" s="1321"/>
      <c r="O52" s="518"/>
      <c r="P52" s="380"/>
      <c r="Q52" s="1344"/>
      <c r="R52" s="380"/>
      <c r="S52" s="1322"/>
      <c r="T52" s="1325" t="s">
        <v>540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A2832-44A5-F373-5FEC-CF7E3D2C03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255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521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522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641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527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625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646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647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539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541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542</v>
      </c>
      <c r="P24" s="1508"/>
      <c r="Q24" s="1510"/>
      <c r="R24" s="1510"/>
      <c r="AA24" s="1507" t="s">
        <v>544</v>
      </c>
      <c r="AC24" s="1507" t="s">
        <v>545</v>
      </c>
      <c r="AD24" s="1507" t="s">
        <v>593</v>
      </c>
      <c r="AH24" s="1507" t="s">
        <v>593</v>
      </c>
      <c r="AK24" s="1507" t="s">
        <v>630</v>
      </c>
      <c r="AL24" s="1507" t="s">
        <v>593</v>
      </c>
      <c r="AP24" s="1507" t="s">
        <v>593</v>
      </c>
      <c r="AY24" s="1507" t="s">
        <v>544</v>
      </c>
      <c r="BA24" s="1507" t="s">
        <v>545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424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425</v>
      </c>
      <c r="BI40" s="1155">
        <v>14</v>
      </c>
    </row>
    <row customHeight="1" ht="14.699999999999998">
      <c r="Q41" s="291"/>
      <c r="R41" s="376"/>
      <c r="S41" s="2273" t="s">
        <v>88</v>
      </c>
      <c r="T41" s="2209" t="s">
        <v>631</v>
      </c>
      <c r="U41" s="301"/>
      <c r="V41" s="2274" t="s">
        <v>553</v>
      </c>
      <c r="W41" s="2275"/>
      <c r="X41" s="2275"/>
      <c r="Y41" s="2275"/>
      <c r="Z41" s="2275"/>
      <c r="AA41" s="2275"/>
      <c r="AB41" s="2276"/>
      <c r="AC41" s="2277" t="s">
        <v>554</v>
      </c>
      <c r="AD41" s="2328" t="s">
        <v>648</v>
      </c>
      <c r="AE41" s="2291"/>
      <c r="AF41" s="2291"/>
      <c r="AG41" s="2329"/>
      <c r="AH41" s="2328" t="s">
        <v>649</v>
      </c>
      <c r="AI41" s="2291"/>
      <c r="AJ41" s="2291"/>
      <c r="AK41" s="2329"/>
      <c r="AL41" s="2328" t="s">
        <v>650</v>
      </c>
      <c r="AM41" s="2291"/>
      <c r="AN41" s="2291"/>
      <c r="AO41" s="2329"/>
      <c r="AP41" s="2328" t="s">
        <v>635</v>
      </c>
      <c r="AQ41" s="2291"/>
      <c r="AR41" s="2291"/>
      <c r="AS41" s="2329"/>
      <c r="AT41" s="2274" t="s">
        <v>553</v>
      </c>
      <c r="AU41" s="2275"/>
      <c r="AV41" s="2275"/>
      <c r="AW41" s="2275"/>
      <c r="AX41" s="2275"/>
      <c r="AY41" s="2275"/>
      <c r="AZ41" s="2276"/>
      <c r="BA41" s="2277" t="s">
        <v>554</v>
      </c>
      <c r="BB41" s="2280" t="s">
        <v>556</v>
      </c>
      <c r="BC41" s="2127"/>
      <c r="BI41" s="1155">
        <v>14</v>
      </c>
    </row>
    <row customHeight="1" ht="35.699999999999996">
      <c r="Q42" s="291"/>
      <c r="R42" s="376"/>
      <c r="S42" s="2273"/>
      <c r="T42" s="2209"/>
      <c r="U42" s="1031"/>
      <c r="V42" s="2192" t="s">
        <v>636</v>
      </c>
      <c r="W42" s="2193"/>
      <c r="X42" s="2192" t="s">
        <v>637</v>
      </c>
      <c r="Y42" s="2193"/>
      <c r="Z42" s="2294" t="s">
        <v>638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651</v>
      </c>
      <c r="AU42" s="2193"/>
      <c r="AV42" s="2192" t="s">
        <v>652</v>
      </c>
      <c r="AW42" s="2193"/>
      <c r="AX42" s="2294" t="s">
        <v>638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267</v>
      </c>
      <c r="C44" s="1370" t="s">
        <v>268</v>
      </c>
      <c r="D44" s="1370" t="s">
        <v>269</v>
      </c>
      <c r="E44" s="1364" t="s">
        <v>561</v>
      </c>
      <c r="F44" s="1364" t="s">
        <v>562</v>
      </c>
      <c r="G44" s="1364" t="s">
        <v>563</v>
      </c>
      <c r="H44" s="1364" t="s">
        <v>564</v>
      </c>
      <c r="I44" s="1364" t="s">
        <v>565</v>
      </c>
      <c r="J44" s="1364" t="s">
        <v>566</v>
      </c>
      <c r="K44" s="1364" t="s">
        <v>567</v>
      </c>
      <c r="L44" s="1364" t="s">
        <v>542</v>
      </c>
      <c r="Q44" s="291"/>
      <c r="R44" s="376"/>
      <c r="S44" s="2273"/>
      <c r="T44" s="2209"/>
      <c r="U44" s="302"/>
      <c r="V44" s="1479" t="s">
        <v>602</v>
      </c>
      <c r="W44" s="1479" t="s">
        <v>603</v>
      </c>
      <c r="X44" s="1479" t="s">
        <v>602</v>
      </c>
      <c r="Y44" s="1479" t="s">
        <v>603</v>
      </c>
      <c r="Z44" s="1489" t="s">
        <v>570</v>
      </c>
      <c r="AA44" s="2270" t="s">
        <v>571</v>
      </c>
      <c r="AB44" s="2271"/>
      <c r="AC44" s="2279"/>
      <c r="AD44" s="2333"/>
      <c r="AE44" s="2334"/>
      <c r="AF44" s="2334"/>
      <c r="AG44" s="2335"/>
      <c r="AH44" s="2333"/>
      <c r="AI44" s="2334"/>
      <c r="AJ44" s="2334"/>
      <c r="AK44" s="2335"/>
      <c r="AL44" s="2333"/>
      <c r="AM44" s="2334"/>
      <c r="AN44" s="2334"/>
      <c r="AO44" s="2335"/>
      <c r="AP44" s="2333"/>
      <c r="AQ44" s="2334"/>
      <c r="AR44" s="2334"/>
      <c r="AS44" s="2335"/>
      <c r="AT44" s="1479" t="s">
        <v>602</v>
      </c>
      <c r="AU44" s="1479" t="s">
        <v>603</v>
      </c>
      <c r="AV44" s="1479" t="s">
        <v>602</v>
      </c>
      <c r="AW44" s="1479" t="s">
        <v>603</v>
      </c>
      <c r="AX44" s="1489" t="s">
        <v>570</v>
      </c>
      <c r="AY44" s="2270" t="s">
        <v>571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132</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400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255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400</v>
      </c>
      <c r="B47" s="1363" t="s">
        <v>401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521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522</v>
      </c>
      <c r="BE47" s="500"/>
      <c r="BF47" s="500" t="str">
        <f>IF(T47="","",T47)</f>
        <v>Территория действия тарифа</v>
      </c>
      <c r="BG47" s="500"/>
      <c r="BH47" s="500"/>
      <c r="BI47" s="1155">
        <v>21</v>
      </c>
    </row>
    <row customHeight="1" ht="35.699999999999996">
      <c r="A48" s="1363" t="s">
        <v>400</v>
      </c>
      <c r="B48" s="1363" t="s">
        <v>401</v>
      </c>
      <c r="C48" s="1363" t="s">
        <v>402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641</v>
      </c>
      <c r="BE48" s="500"/>
      <c r="BF48" s="500" t="str">
        <f>IF(T48="","",T48)</f>
        <v>Наименование централизованной системы водоотведения</v>
      </c>
      <c r="BG48" s="500"/>
      <c r="BH48" s="500"/>
      <c r="BI48" s="1155">
        <v>34</v>
      </c>
    </row>
    <row s="1642" customFormat="1" customHeight="1" ht="0">
      <c r="A49" s="1343" t="s">
        <v>400</v>
      </c>
      <c r="B49" s="1343" t="s">
        <v>401</v>
      </c>
      <c r="C49" s="1343" t="s">
        <v>402</v>
      </c>
      <c r="D49" s="1343" t="s">
        <v>653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526</v>
      </c>
      <c r="BE49" s="500"/>
      <c r="BF49" s="500" t="str">
        <f>IF(T49="","",T49)</f>
        <v/>
      </c>
      <c r="BG49" s="500"/>
      <c r="BH49" s="500"/>
      <c r="BI49" s="511">
        <v>0</v>
      </c>
    </row>
    <row s="1642" customFormat="1" customHeight="1" ht="0">
      <c r="A50" s="1343" t="s">
        <v>400</v>
      </c>
      <c r="B50" s="1343" t="s">
        <v>401</v>
      </c>
      <c r="C50" s="1343" t="s">
        <v>402</v>
      </c>
      <c r="D50" s="1343" t="s">
        <v>653</v>
      </c>
      <c r="E50" s="2259"/>
      <c r="F50" s="2259"/>
      <c r="G50" s="2259"/>
      <c r="H50" s="2259"/>
      <c r="I50" s="2256" t="str">
        <f>S49&amp;".1"</f>
        <v>.1</v>
      </c>
      <c r="J50" s="1343"/>
      <c r="K50" s="1343"/>
      <c r="L50" s="1346" t="s">
        <v>527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400</v>
      </c>
      <c r="B51" s="1343" t="s">
        <v>401</v>
      </c>
      <c r="C51" s="1343" t="s">
        <v>402</v>
      </c>
      <c r="D51" s="1343" t="s">
        <v>653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400</v>
      </c>
      <c r="B52" s="1363" t="s">
        <v>401</v>
      </c>
      <c r="C52" s="1363" t="s">
        <v>402</v>
      </c>
      <c r="D52" s="1363" t="s">
        <v>653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625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626</v>
      </c>
      <c r="AT53" s="1393"/>
      <c r="AU53" s="1496"/>
      <c r="AV53" s="1393"/>
      <c r="AW53" s="1496"/>
      <c r="AX53" s="1393"/>
      <c r="AY53" s="1393"/>
      <c r="AZ53" s="1393"/>
      <c r="BA53" s="1393"/>
      <c r="BB53" s="1397"/>
      <c r="BC53" s="2254"/>
      <c r="BE53" s="500"/>
      <c r="BF53" s="500"/>
      <c r="BG53" s="500"/>
      <c r="BH53" s="500"/>
      <c r="BI53" s="1155">
        <v>11</v>
      </c>
    </row>
    <row customHeight="1" ht="11.549999999999999">
      <c r="A54" s="1363" t="s">
        <v>400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646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400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647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400</v>
      </c>
      <c r="B56" s="1363" t="s">
        <v>401</v>
      </c>
      <c r="C56" s="1363" t="s">
        <v>402</v>
      </c>
      <c r="D56" s="1363" t="s">
        <v>653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400</v>
      </c>
      <c r="B57" s="1363" t="s">
        <v>401</v>
      </c>
      <c r="C57" s="1363" t="s">
        <v>402</v>
      </c>
      <c r="D57" s="1363" t="s">
        <v>653</v>
      </c>
      <c r="E57" s="2259"/>
      <c r="F57" s="2259"/>
      <c r="G57" s="2259"/>
      <c r="H57" s="2259"/>
      <c r="I57" s="2286"/>
      <c r="J57" s="2256"/>
      <c r="K57" s="1363"/>
      <c r="L57" s="1364"/>
      <c r="P57" s="2257"/>
      <c r="Q57" s="2257"/>
      <c r="R57" s="356"/>
      <c r="S57" s="1278"/>
      <c r="T57" s="287" t="s">
        <v>592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400</v>
      </c>
      <c r="B58" s="1343" t="s">
        <v>401</v>
      </c>
      <c r="C58" s="1343" t="s">
        <v>402</v>
      </c>
      <c r="D58" s="1343" t="s">
        <v>653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400</v>
      </c>
      <c r="B59" s="1343" t="s">
        <v>401</v>
      </c>
      <c r="C59" s="1343" t="s">
        <v>402</v>
      </c>
      <c r="D59" s="1343" t="s">
        <v>653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400</v>
      </c>
      <c r="B60" s="1343" t="s">
        <v>401</v>
      </c>
      <c r="C60" s="1343" t="s">
        <v>402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400</v>
      </c>
      <c r="B61" s="1343" t="s">
        <v>401</v>
      </c>
      <c r="C61" s="1314"/>
      <c r="D61" s="1314"/>
      <c r="E61" s="2259"/>
      <c r="F61" s="2258"/>
      <c r="G61" s="1314"/>
      <c r="H61" s="1314"/>
      <c r="I61" s="1314"/>
      <c r="J61" s="1314"/>
      <c r="K61" s="1314"/>
      <c r="L61" s="1494"/>
      <c r="M61" s="1321"/>
      <c r="N61" s="1321"/>
      <c r="P61" s="1316"/>
      <c r="Q61" s="1317"/>
      <c r="R61" s="1316"/>
      <c r="S61" s="1322"/>
      <c r="T61" s="1325" t="s">
        <v>539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400</v>
      </c>
      <c r="B62" s="1343"/>
      <c r="C62" s="1343"/>
      <c r="D62" s="1343"/>
      <c r="E62" s="2258"/>
      <c r="F62" s="1343"/>
      <c r="G62" s="1343"/>
      <c r="H62" s="1343"/>
      <c r="I62" s="1343"/>
      <c r="J62" s="1343"/>
      <c r="K62" s="1343"/>
      <c r="L62" s="1346"/>
      <c r="M62" s="1321"/>
      <c r="N62" s="1321"/>
      <c r="O62" s="518"/>
      <c r="P62" s="380"/>
      <c r="Q62" s="1344"/>
      <c r="R62" s="380"/>
      <c r="S62" s="1322"/>
      <c r="T62" s="1325" t="s">
        <v>540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206F8-8447-AE2D-4325-80B951A55F8F}" mc:Ignorable="x14ac xr xr2 xr3">
  <sheetPr>
    <tabColor rgb="FFCCCCFF"/>
    <pageSetUpPr fitToPage="1"/>
  </sheetPr>
  <dimension ref="A1:AC119"/>
  <sheetViews>
    <sheetView showGridLines="0" zoomScale="90" workbookViewId="0">
      <pane xSplit="6" ySplit="11" topLeftCell="G78" activePane="bottomRight" state="frozen"/>
      <selection pane="bottomLeft" activeCell="A12" sqref="A12"/>
      <selection pane="topRight" activeCell="G1" sqref="G1"/>
      <selection pane="bottomRight" activeCell="G102" sqref="G102"/>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90</v>
      </c>
      <c r="G13" s="793" t="s">
        <v>99</v>
      </c>
      <c r="H13" s="793" t="s">
        <v>99</v>
      </c>
      <c r="I13" s="791" t="s">
        <v>100</v>
      </c>
      <c r="J13" s="500">
        <f>MERGEVALUE(G13)</f>
      </c>
      <c r="K13" s="511"/>
      <c r="L13" s="511"/>
      <c r="M13" s="500" t="str">
        <f t="array" ref="M13:M13">IF(ISERROR(MATCH(MID(N13,1,250),MID(note_ter,1,250),0)),"n","y")</f>
        <v>n</v>
      </c>
      <c r="N13" s="511"/>
      <c r="O13" s="500" t="str">
        <f>H13&amp;"("&amp;I13&amp;")"</f>
        <v>Артемовский городской округ(05705000)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102</v>
      </c>
      <c r="G16" s="793" t="s">
        <v>105</v>
      </c>
      <c r="H16" s="793" t="s">
        <v>105</v>
      </c>
      <c r="I16" s="791" t="s">
        <v>106</v>
      </c>
      <c r="J16" s="1624"/>
      <c r="K16" s="1636"/>
      <c r="L16" s="1636"/>
      <c r="M16" s="1624" t="str">
        <f t="array" ref="M16:M16">IF(ISERROR(MATCH(MID(N16,1,250),MID(note_ter,1,250),0)),"n","y")</f>
        <v>n</v>
      </c>
      <c r="N16" s="1636"/>
      <c r="O16" s="1624" t="str">
        <f>H16&amp;"("&amp;I16&amp;")"</f>
        <v>Арсеньевский городской округ(05703000)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customHeight="1" ht="15">
      <c r="A18" s="2217" t="s">
        <v>90</v>
      </c>
      <c r="B18" s="1160"/>
      <c r="C18" s="801" t="s">
        <v>103</v>
      </c>
      <c r="D18" s="1818"/>
      <c r="E18" s="1805" t="str">
        <f>A18</f>
        <v>3</v>
      </c>
      <c r="F18" s="804" t="s">
        <v>107</v>
      </c>
      <c r="G18" s="540" t="str">
        <f>"Территория "&amp;E18</f>
        <v>Территория 3</v>
      </c>
      <c r="H18" s="792"/>
      <c r="I18" s="792"/>
      <c r="J18" s="789"/>
      <c r="K18" s="1624"/>
      <c r="L18" s="1624"/>
      <c r="M18" s="1624"/>
      <c r="N18" s="226"/>
      <c r="O18" s="1624"/>
      <c r="P18" s="225"/>
      <c r="Q18" s="225"/>
      <c r="R18" s="225"/>
      <c r="S18" s="225"/>
      <c r="T18" s="1819"/>
      <c r="U18" s="1819"/>
      <c r="V18" s="1819"/>
      <c r="W18" s="1819"/>
      <c r="X18" s="1819"/>
      <c r="Y18" s="1819"/>
      <c r="Z18" s="1819"/>
      <c r="AA18" s="1819"/>
      <c r="AB18" s="1819"/>
      <c r="AC18" s="1819"/>
    </row>
    <row customHeight="1" ht="15">
      <c r="A19" s="2217"/>
      <c r="B19" s="1160">
        <v>1</v>
      </c>
      <c r="C19" s="1160"/>
      <c r="D19" s="800"/>
      <c r="E19" s="1813" t="str">
        <f>A18&amp;"."&amp;B19</f>
        <v>3.1</v>
      </c>
      <c r="F19" s="803" t="s">
        <v>92</v>
      </c>
      <c r="G19" s="793" t="s">
        <v>108</v>
      </c>
      <c r="H19" s="793" t="s">
        <v>108</v>
      </c>
      <c r="I19" s="791" t="s">
        <v>109</v>
      </c>
      <c r="J19" s="1624"/>
      <c r="K19" s="1636"/>
      <c r="L19" s="1636"/>
      <c r="M19" s="1624" t="str">
        <f t="array" ref="M19:M19">IF(ISERROR(MATCH(MID(N19,1,250),MID(note_ter,1,250),0)),"n","y")</f>
        <v>n</v>
      </c>
      <c r="N19" s="1636"/>
      <c r="O19" s="1624" t="str">
        <f>H19&amp;"("&amp;I19&amp;")"</f>
        <v>Дальнегорский городской округ(05707000)</v>
      </c>
      <c r="P19" s="1160"/>
      <c r="Q19" s="1160"/>
      <c r="R19" s="420"/>
      <c r="S19" s="1160"/>
      <c r="T19" s="1160"/>
      <c r="U19" s="1160"/>
      <c r="V19" s="422"/>
      <c r="W19" s="422"/>
      <c r="X19" s="419"/>
      <c r="Y19" s="419"/>
      <c r="Z19" s="419"/>
      <c r="AA19" s="419"/>
      <c r="AB19" s="419"/>
      <c r="AC19" s="419"/>
    </row>
    <row customHeight="1" ht="15">
      <c r="A20" s="2217"/>
      <c r="B20" s="1160"/>
      <c r="C20" s="412"/>
      <c r="D20" s="801"/>
      <c r="E20" s="421"/>
      <c r="F20" s="177"/>
      <c r="G20" s="415" t="s">
        <v>101</v>
      </c>
      <c r="H20" s="187"/>
      <c r="I20" s="424"/>
      <c r="J20" s="1636"/>
      <c r="K20" s="1636"/>
      <c r="L20" s="1636"/>
      <c r="M20" s="1636"/>
      <c r="N20" s="1624"/>
      <c r="O20" s="1636"/>
      <c r="P20" s="1160"/>
      <c r="Q20" s="1160"/>
      <c r="R20" s="420"/>
      <c r="S20" s="1160"/>
      <c r="T20" s="1160"/>
      <c r="U20" s="1160"/>
      <c r="V20" s="422"/>
      <c r="W20" s="422"/>
      <c r="X20" s="419"/>
      <c r="Y20" s="419"/>
      <c r="Z20" s="419"/>
      <c r="AA20" s="419"/>
      <c r="AB20" s="419"/>
      <c r="AC20" s="419"/>
    </row>
    <row customHeight="1" ht="15">
      <c r="A21" s="2217" t="s">
        <v>91</v>
      </c>
      <c r="B21" s="1160"/>
      <c r="C21" s="801" t="s">
        <v>103</v>
      </c>
      <c r="D21" s="1818"/>
      <c r="E21" s="1805" t="str">
        <f>A21</f>
        <v>4</v>
      </c>
      <c r="F21" s="804" t="s">
        <v>110</v>
      </c>
      <c r="G21" s="540" t="str">
        <f>"Территория "&amp;E21</f>
        <v>Территория 4</v>
      </c>
      <c r="H21" s="792"/>
      <c r="I21" s="792"/>
      <c r="J21" s="789"/>
      <c r="K21" s="1624"/>
      <c r="L21" s="1624"/>
      <c r="M21" s="1624"/>
      <c r="N21" s="226"/>
      <c r="O21" s="1624"/>
      <c r="P21" s="225"/>
      <c r="Q21" s="225"/>
      <c r="R21" s="225"/>
      <c r="S21" s="225"/>
      <c r="T21" s="1819"/>
      <c r="U21" s="1819"/>
      <c r="V21" s="1819"/>
      <c r="W21" s="1819"/>
      <c r="X21" s="1819"/>
      <c r="Y21" s="1819"/>
      <c r="Z21" s="1819"/>
      <c r="AA21" s="1819"/>
      <c r="AB21" s="1819"/>
      <c r="AC21" s="1819"/>
    </row>
    <row customHeight="1" ht="15">
      <c r="A22" s="2217"/>
      <c r="B22" s="1160">
        <v>1</v>
      </c>
      <c r="C22" s="1160"/>
      <c r="D22" s="800"/>
      <c r="E22" s="1813" t="str">
        <f>A21&amp;"."&amp;B22</f>
        <v>4.1</v>
      </c>
      <c r="F22" s="803" t="s">
        <v>111</v>
      </c>
      <c r="G22" s="793" t="s">
        <v>112</v>
      </c>
      <c r="H22" s="793" t="s">
        <v>112</v>
      </c>
      <c r="I22" s="791" t="s">
        <v>113</v>
      </c>
      <c r="J22" s="1624"/>
      <c r="K22" s="1636"/>
      <c r="L22" s="1636"/>
      <c r="M22" s="1624" t="str">
        <f t="array" ref="M22:M22">IF(ISERROR(MATCH(MID(N22,1,250),MID(note_ter,1,250),0)),"n","y")</f>
        <v>n</v>
      </c>
      <c r="N22" s="1636"/>
      <c r="O22" s="1624" t="str">
        <f>H22&amp;"("&amp;I22&amp;")"</f>
        <v>Лесозаводский городской округ(05711000)</v>
      </c>
      <c r="P22" s="1160"/>
      <c r="Q22" s="1160"/>
      <c r="R22" s="420"/>
      <c r="S22" s="1160"/>
      <c r="T22" s="1160"/>
      <c r="U22" s="1160"/>
      <c r="V22" s="422"/>
      <c r="W22" s="422"/>
      <c r="X22" s="419"/>
      <c r="Y22" s="419"/>
      <c r="Z22" s="419"/>
      <c r="AA22" s="419"/>
      <c r="AB22" s="419"/>
      <c r="AC22" s="419"/>
    </row>
    <row customHeight="1" ht="15">
      <c r="A23" s="2217"/>
      <c r="B23" s="1160"/>
      <c r="C23" s="412"/>
      <c r="D23" s="801"/>
      <c r="E23" s="421"/>
      <c r="F23" s="177"/>
      <c r="G23" s="415" t="s">
        <v>101</v>
      </c>
      <c r="H23" s="187"/>
      <c r="I23" s="424"/>
      <c r="J23" s="1636"/>
      <c r="K23" s="1636"/>
      <c r="L23" s="1636"/>
      <c r="M23" s="1636"/>
      <c r="N23" s="1624"/>
      <c r="O23" s="1636"/>
      <c r="P23" s="1160"/>
      <c r="Q23" s="1160"/>
      <c r="R23" s="420"/>
      <c r="S23" s="1160"/>
      <c r="T23" s="1160"/>
      <c r="U23" s="1160"/>
      <c r="V23" s="422"/>
      <c r="W23" s="422"/>
      <c r="X23" s="419"/>
      <c r="Y23" s="419"/>
      <c r="Z23" s="419"/>
      <c r="AA23" s="419"/>
      <c r="AB23" s="419"/>
      <c r="AC23" s="419"/>
    </row>
    <row customHeight="1" ht="15">
      <c r="A24" s="2217" t="s">
        <v>114</v>
      </c>
      <c r="B24" s="1160"/>
      <c r="C24" s="801" t="s">
        <v>103</v>
      </c>
      <c r="D24" s="1818"/>
      <c r="E24" s="1805" t="str">
        <f>A24</f>
        <v>5</v>
      </c>
      <c r="F24" s="804" t="s">
        <v>115</v>
      </c>
      <c r="G24" s="540" t="str">
        <f>"Территория "&amp;E24</f>
        <v>Территория 5</v>
      </c>
      <c r="H24" s="792"/>
      <c r="I24" s="792"/>
      <c r="J24" s="789"/>
      <c r="K24" s="1624"/>
      <c r="L24" s="1624"/>
      <c r="M24" s="1624"/>
      <c r="N24" s="226"/>
      <c r="O24" s="1624"/>
      <c r="P24" s="225"/>
      <c r="Q24" s="225"/>
      <c r="R24" s="225"/>
      <c r="S24" s="225"/>
      <c r="T24" s="1819"/>
      <c r="U24" s="1819"/>
      <c r="V24" s="1819"/>
      <c r="W24" s="1819"/>
      <c r="X24" s="1819"/>
      <c r="Y24" s="1819"/>
      <c r="Z24" s="1819"/>
      <c r="AA24" s="1819"/>
      <c r="AB24" s="1819"/>
      <c r="AC24" s="1819"/>
    </row>
    <row customHeight="1" ht="15">
      <c r="A25" s="2217"/>
      <c r="B25" s="1160">
        <v>1</v>
      </c>
      <c r="C25" s="1160"/>
      <c r="D25" s="800"/>
      <c r="E25" s="1813" t="str">
        <f>A24&amp;"."&amp;B25</f>
        <v>5.1</v>
      </c>
      <c r="F25" s="803" t="s">
        <v>116</v>
      </c>
      <c r="G25" s="793" t="s">
        <v>117</v>
      </c>
      <c r="H25" s="793" t="s">
        <v>117</v>
      </c>
      <c r="I25" s="791" t="s">
        <v>118</v>
      </c>
      <c r="J25" s="1624"/>
      <c r="K25" s="1636"/>
      <c r="L25" s="1636"/>
      <c r="M25" s="1624" t="str">
        <f t="array" ref="M25:M25">IF(ISERROR(MATCH(MID(N25,1,250),MID(note_ter,1,250),0)),"n","y")</f>
        <v>n</v>
      </c>
      <c r="N25" s="1636"/>
      <c r="O25" s="1624" t="str">
        <f>H25&amp;"("&amp;I25&amp;")"</f>
        <v>Находкинский городской округ(05714000)</v>
      </c>
      <c r="P25" s="1160"/>
      <c r="Q25" s="1160"/>
      <c r="R25" s="420"/>
      <c r="S25" s="1160"/>
      <c r="T25" s="1160"/>
      <c r="U25" s="1160"/>
      <c r="V25" s="422"/>
      <c r="W25" s="422"/>
      <c r="X25" s="419"/>
      <c r="Y25" s="419"/>
      <c r="Z25" s="419"/>
      <c r="AA25" s="419"/>
      <c r="AB25" s="419"/>
      <c r="AC25" s="419"/>
    </row>
    <row customHeight="1" ht="15">
      <c r="A26" s="2217"/>
      <c r="B26" s="1160"/>
      <c r="C26" s="412"/>
      <c r="D26" s="801"/>
      <c r="E26" s="421"/>
      <c r="F26" s="177"/>
      <c r="G26" s="415" t="s">
        <v>101</v>
      </c>
      <c r="H26" s="187"/>
      <c r="I26" s="424"/>
      <c r="J26" s="1636"/>
      <c r="K26" s="1636"/>
      <c r="L26" s="1636"/>
      <c r="M26" s="1636"/>
      <c r="N26" s="1624"/>
      <c r="O26" s="1636"/>
      <c r="P26" s="1160"/>
      <c r="Q26" s="1160"/>
      <c r="R26" s="420"/>
      <c r="S26" s="1160"/>
      <c r="T26" s="1160"/>
      <c r="U26" s="1160"/>
      <c r="V26" s="422"/>
      <c r="W26" s="422"/>
      <c r="X26" s="419"/>
      <c r="Y26" s="419"/>
      <c r="Z26" s="419"/>
      <c r="AA26" s="419"/>
      <c r="AB26" s="419"/>
      <c r="AC26" s="419"/>
    </row>
    <row customHeight="1" ht="15">
      <c r="A27" s="2217" t="s">
        <v>92</v>
      </c>
      <c r="B27" s="1160"/>
      <c r="C27" s="801" t="s">
        <v>103</v>
      </c>
      <c r="D27" s="1818"/>
      <c r="E27" s="1805" t="str">
        <f>A27</f>
        <v>6</v>
      </c>
      <c r="F27" s="804" t="s">
        <v>119</v>
      </c>
      <c r="G27" s="540" t="str">
        <f>"Территория "&amp;E27</f>
        <v>Территория 6</v>
      </c>
      <c r="H27" s="792"/>
      <c r="I27" s="792"/>
      <c r="J27" s="789"/>
      <c r="K27" s="1624"/>
      <c r="L27" s="1624"/>
      <c r="M27" s="1624"/>
      <c r="N27" s="226"/>
      <c r="O27" s="1624"/>
      <c r="P27" s="225"/>
      <c r="Q27" s="225"/>
      <c r="R27" s="225"/>
      <c r="S27" s="225"/>
      <c r="T27" s="1819"/>
      <c r="U27" s="1819"/>
      <c r="V27" s="1819"/>
      <c r="W27" s="1819"/>
      <c r="X27" s="1819"/>
      <c r="Y27" s="1819"/>
      <c r="Z27" s="1819"/>
      <c r="AA27" s="1819"/>
      <c r="AB27" s="1819"/>
      <c r="AC27" s="1819"/>
    </row>
    <row customHeight="1" ht="15">
      <c r="A28" s="2217"/>
      <c r="B28" s="1160">
        <v>1</v>
      </c>
      <c r="C28" s="1160"/>
      <c r="D28" s="800"/>
      <c r="E28" s="1813" t="str">
        <f>A27&amp;"."&amp;B28</f>
        <v>6.1</v>
      </c>
      <c r="F28" s="803" t="s">
        <v>93</v>
      </c>
      <c r="G28" s="793" t="s">
        <v>120</v>
      </c>
      <c r="H28" s="793" t="s">
        <v>120</v>
      </c>
      <c r="I28" s="791" t="s">
        <v>121</v>
      </c>
      <c r="J28" s="1624"/>
      <c r="K28" s="1636"/>
      <c r="L28" s="1636"/>
      <c r="M28" s="1624" t="str">
        <f t="array" ref="M28:M28">IF(ISERROR(MATCH(MID(N28,1,250),MID(note_ter,1,250),0)),"n","y")</f>
        <v>n</v>
      </c>
      <c r="N28" s="1636"/>
      <c r="O28" s="1624" t="str">
        <f>H28&amp;"("&amp;I28&amp;")"</f>
        <v>Дальнереченский городской округ(05708000)</v>
      </c>
      <c r="P28" s="1160"/>
      <c r="Q28" s="1160"/>
      <c r="R28" s="420"/>
      <c r="S28" s="1160"/>
      <c r="T28" s="1160"/>
      <c r="U28" s="1160"/>
      <c r="V28" s="422"/>
      <c r="W28" s="422"/>
      <c r="X28" s="419"/>
      <c r="Y28" s="419"/>
      <c r="Z28" s="419"/>
      <c r="AA28" s="419"/>
      <c r="AB28" s="419"/>
      <c r="AC28" s="419"/>
    </row>
    <row customHeight="1" ht="15">
      <c r="A29" s="2217"/>
      <c r="B29" s="1160"/>
      <c r="C29" s="412"/>
      <c r="D29" s="801"/>
      <c r="E29" s="421"/>
      <c r="F29" s="177"/>
      <c r="G29" s="415" t="s">
        <v>101</v>
      </c>
      <c r="H29" s="187"/>
      <c r="I29" s="424"/>
      <c r="J29" s="1636"/>
      <c r="K29" s="1636"/>
      <c r="L29" s="1636"/>
      <c r="M29" s="1636"/>
      <c r="N29" s="1624"/>
      <c r="O29" s="1636"/>
      <c r="P29" s="1160"/>
      <c r="Q29" s="1160"/>
      <c r="R29" s="420"/>
      <c r="S29" s="1160"/>
      <c r="T29" s="1160"/>
      <c r="U29" s="1160"/>
      <c r="V29" s="422"/>
      <c r="W29" s="422"/>
      <c r="X29" s="419"/>
      <c r="Y29" s="419"/>
      <c r="Z29" s="419"/>
      <c r="AA29" s="419"/>
      <c r="AB29" s="419"/>
      <c r="AC29" s="419"/>
    </row>
    <row customHeight="1" ht="15">
      <c r="A30" s="2217" t="s">
        <v>93</v>
      </c>
      <c r="B30" s="1160"/>
      <c r="C30" s="801" t="s">
        <v>103</v>
      </c>
      <c r="D30" s="1818"/>
      <c r="E30" s="1805" t="str">
        <f>A30</f>
        <v>7</v>
      </c>
      <c r="F30" s="804" t="s">
        <v>122</v>
      </c>
      <c r="G30" s="540" t="str">
        <f>"Территория "&amp;E30</f>
        <v>Территория 7</v>
      </c>
      <c r="H30" s="792"/>
      <c r="I30" s="792"/>
      <c r="J30" s="789"/>
      <c r="K30" s="1624"/>
      <c r="L30" s="1624"/>
      <c r="M30" s="1624"/>
      <c r="N30" s="226"/>
      <c r="O30" s="1624"/>
      <c r="P30" s="225"/>
      <c r="Q30" s="225"/>
      <c r="R30" s="225"/>
      <c r="S30" s="225"/>
      <c r="T30" s="1819"/>
      <c r="U30" s="1819"/>
      <c r="V30" s="1819"/>
      <c r="W30" s="1819"/>
      <c r="X30" s="1819"/>
      <c r="Y30" s="1819"/>
      <c r="Z30" s="1819"/>
      <c r="AA30" s="1819"/>
      <c r="AB30" s="1819"/>
      <c r="AC30" s="1819"/>
    </row>
    <row customHeight="1" ht="15">
      <c r="A31" s="2217"/>
      <c r="B31" s="1160">
        <v>1</v>
      </c>
      <c r="C31" s="1160"/>
      <c r="D31" s="800"/>
      <c r="E31" s="1813" t="str">
        <f>A30&amp;"."&amp;B31</f>
        <v>7.1</v>
      </c>
      <c r="F31" s="803" t="s">
        <v>123</v>
      </c>
      <c r="G31" s="793" t="s">
        <v>124</v>
      </c>
      <c r="H31" s="793" t="s">
        <v>124</v>
      </c>
      <c r="I31" s="791" t="s">
        <v>125</v>
      </c>
      <c r="J31" s="1624"/>
      <c r="K31" s="1636"/>
      <c r="L31" s="1636"/>
      <c r="M31" s="1624" t="str">
        <f t="array" ref="M31:M31">IF(ISERROR(MATCH(MID(N31,1,250),MID(note_ter,1,250),0)),"n","y")</f>
        <v>n</v>
      </c>
      <c r="N31" s="1636"/>
      <c r="O31" s="1624" t="str">
        <f>H31&amp;"("&amp;I31&amp;")"</f>
        <v>Партизанский городской округ(05717000)</v>
      </c>
      <c r="P31" s="1160"/>
      <c r="Q31" s="1160"/>
      <c r="R31" s="420"/>
      <c r="S31" s="1160"/>
      <c r="T31" s="1160"/>
      <c r="U31" s="1160"/>
      <c r="V31" s="422"/>
      <c r="W31" s="422"/>
      <c r="X31" s="419"/>
      <c r="Y31" s="419"/>
      <c r="Z31" s="419"/>
      <c r="AA31" s="419"/>
      <c r="AB31" s="419"/>
      <c r="AC31" s="419"/>
    </row>
    <row customHeight="1" ht="15">
      <c r="A32" s="2217"/>
      <c r="B32" s="1160"/>
      <c r="C32" s="412"/>
      <c r="D32" s="801"/>
      <c r="E32" s="421"/>
      <c r="F32" s="177"/>
      <c r="G32" s="415" t="s">
        <v>101</v>
      </c>
      <c r="H32" s="187"/>
      <c r="I32" s="424"/>
      <c r="J32" s="1636"/>
      <c r="K32" s="1636"/>
      <c r="L32" s="1636"/>
      <c r="M32" s="1636"/>
      <c r="N32" s="1624"/>
      <c r="O32" s="1636"/>
      <c r="P32" s="1160"/>
      <c r="Q32" s="1160"/>
      <c r="R32" s="420"/>
      <c r="S32" s="1160"/>
      <c r="T32" s="1160"/>
      <c r="U32" s="1160"/>
      <c r="V32" s="422"/>
      <c r="W32" s="422"/>
      <c r="X32" s="419"/>
      <c r="Y32" s="419"/>
      <c r="Z32" s="419"/>
      <c r="AA32" s="419"/>
      <c r="AB32" s="419"/>
      <c r="AC32" s="419"/>
    </row>
    <row customHeight="1" ht="15">
      <c r="A33" s="2217" t="s">
        <v>126</v>
      </c>
      <c r="B33" s="1160"/>
      <c r="C33" s="801" t="s">
        <v>103</v>
      </c>
      <c r="D33" s="1818"/>
      <c r="E33" s="1805" t="str">
        <f>A33</f>
        <v>8</v>
      </c>
      <c r="F33" s="804" t="s">
        <v>127</v>
      </c>
      <c r="G33" s="540" t="str">
        <f>"Территория "&amp;E33</f>
        <v>Территория 8</v>
      </c>
      <c r="H33" s="792"/>
      <c r="I33" s="792"/>
      <c r="J33" s="789"/>
      <c r="K33" s="1624"/>
      <c r="L33" s="1624"/>
      <c r="M33" s="1624"/>
      <c r="N33" s="226"/>
      <c r="O33" s="1624"/>
      <c r="P33" s="225"/>
      <c r="Q33" s="225"/>
      <c r="R33" s="225"/>
      <c r="S33" s="225"/>
      <c r="T33" s="1819"/>
      <c r="U33" s="1819"/>
      <c r="V33" s="1819"/>
      <c r="W33" s="1819"/>
      <c r="X33" s="1819"/>
      <c r="Y33" s="1819"/>
      <c r="Z33" s="1819"/>
      <c r="AA33" s="1819"/>
      <c r="AB33" s="1819"/>
      <c r="AC33" s="1819"/>
    </row>
    <row customHeight="1" ht="15">
      <c r="A34" s="2217"/>
      <c r="B34" s="1160">
        <v>1</v>
      </c>
      <c r="C34" s="1160"/>
      <c r="D34" s="800"/>
      <c r="E34" s="1813" t="str">
        <f>A33&amp;"."&amp;B34</f>
        <v>8.1</v>
      </c>
      <c r="F34" s="803" t="s">
        <v>114</v>
      </c>
      <c r="G34" s="793" t="s">
        <v>128</v>
      </c>
      <c r="H34" s="793" t="s">
        <v>128</v>
      </c>
      <c r="I34" s="791" t="s">
        <v>129</v>
      </c>
      <c r="J34" s="1624"/>
      <c r="K34" s="1636"/>
      <c r="L34" s="1636"/>
      <c r="M34" s="1624" t="str">
        <f t="array" ref="M34:M34">IF(ISERROR(MATCH(MID(N34,1,250),MID(note_ter,1,250),0)),"n","y")</f>
        <v>n</v>
      </c>
      <c r="N34" s="1636"/>
      <c r="O34" s="1624" t="str">
        <f>H34&amp;"("&amp;I34&amp;")"</f>
        <v>Городской округ Спасск-Дальний(05720000)</v>
      </c>
      <c r="P34" s="1160"/>
      <c r="Q34" s="1160"/>
      <c r="R34" s="420"/>
      <c r="S34" s="1160"/>
      <c r="T34" s="1160"/>
      <c r="U34" s="1160"/>
      <c r="V34" s="422"/>
      <c r="W34" s="422"/>
      <c r="X34" s="419"/>
      <c r="Y34" s="419"/>
      <c r="Z34" s="419"/>
      <c r="AA34" s="419"/>
      <c r="AB34" s="419"/>
      <c r="AC34" s="419"/>
    </row>
    <row customHeight="1" ht="15">
      <c r="A35" s="2217"/>
      <c r="B35" s="1160"/>
      <c r="C35" s="412"/>
      <c r="D35" s="801"/>
      <c r="E35" s="421"/>
      <c r="F35" s="177"/>
      <c r="G35" s="415" t="s">
        <v>101</v>
      </c>
      <c r="H35" s="187"/>
      <c r="I35" s="424"/>
      <c r="J35" s="1636"/>
      <c r="K35" s="1636"/>
      <c r="L35" s="1636"/>
      <c r="M35" s="1636"/>
      <c r="N35" s="1624"/>
      <c r="O35" s="1636"/>
      <c r="P35" s="1160"/>
      <c r="Q35" s="1160"/>
      <c r="R35" s="420"/>
      <c r="S35" s="1160"/>
      <c r="T35" s="1160"/>
      <c r="U35" s="1160"/>
      <c r="V35" s="422"/>
      <c r="W35" s="422"/>
      <c r="X35" s="419"/>
      <c r="Y35" s="419"/>
      <c r="Z35" s="419"/>
      <c r="AA35" s="419"/>
      <c r="AB35" s="419"/>
      <c r="AC35" s="419"/>
    </row>
    <row customHeight="1" ht="15">
      <c r="A36" s="2217" t="s">
        <v>130</v>
      </c>
      <c r="B36" s="1160"/>
      <c r="C36" s="801" t="s">
        <v>103</v>
      </c>
      <c r="D36" s="1818"/>
      <c r="E36" s="1805" t="str">
        <f>A36</f>
        <v>9</v>
      </c>
      <c r="F36" s="804" t="s">
        <v>131</v>
      </c>
      <c r="G36" s="540" t="str">
        <f>"Территория "&amp;E36</f>
        <v>Территория 9</v>
      </c>
      <c r="H36" s="792"/>
      <c r="I36" s="792"/>
      <c r="J36" s="789"/>
      <c r="K36" s="1624"/>
      <c r="L36" s="1624"/>
      <c r="M36" s="1624"/>
      <c r="N36" s="226"/>
      <c r="O36" s="1624"/>
      <c r="P36" s="225"/>
      <c r="Q36" s="225"/>
      <c r="R36" s="225"/>
      <c r="S36" s="225"/>
      <c r="T36" s="1819"/>
      <c r="U36" s="1819"/>
      <c r="V36" s="1819"/>
      <c r="W36" s="1819"/>
      <c r="X36" s="1819"/>
      <c r="Y36" s="1819"/>
      <c r="Z36" s="1819"/>
      <c r="AA36" s="1819"/>
      <c r="AB36" s="1819"/>
      <c r="AC36" s="1819"/>
    </row>
    <row customHeight="1" ht="15">
      <c r="A37" s="2217"/>
      <c r="B37" s="1160">
        <v>1</v>
      </c>
      <c r="C37" s="1160"/>
      <c r="D37" s="800"/>
      <c r="E37" s="1813" t="str">
        <f>A36&amp;"."&amp;B37</f>
        <v>9.1</v>
      </c>
      <c r="F37" s="803" t="s">
        <v>132</v>
      </c>
      <c r="G37" s="793" t="s">
        <v>133</v>
      </c>
      <c r="H37" s="793" t="s">
        <v>133</v>
      </c>
      <c r="I37" s="791" t="s">
        <v>134</v>
      </c>
      <c r="J37" s="1624"/>
      <c r="K37" s="1636"/>
      <c r="L37" s="1636"/>
      <c r="M37" s="1624" t="str">
        <f t="array" ref="M37:M37">IF(ISERROR(MATCH(MID(N37,1,250),MID(note_ter,1,250),0)),"n","y")</f>
        <v>n</v>
      </c>
      <c r="N37" s="1636"/>
      <c r="O37" s="1624" t="str">
        <f>H37&amp;"("&amp;I37&amp;")"</f>
        <v>Анучинский муниципальный округ(05502000)</v>
      </c>
      <c r="P37" s="1160"/>
      <c r="Q37" s="1160"/>
      <c r="R37" s="420"/>
      <c r="S37" s="1160"/>
      <c r="T37" s="1160"/>
      <c r="U37" s="1160"/>
      <c r="V37" s="422"/>
      <c r="W37" s="422"/>
      <c r="X37" s="419"/>
      <c r="Y37" s="419"/>
      <c r="Z37" s="419"/>
      <c r="AA37" s="419"/>
      <c r="AB37" s="419"/>
      <c r="AC37" s="419"/>
    </row>
    <row customHeight="1" ht="15">
      <c r="A38" s="2217"/>
      <c r="B38" s="1160"/>
      <c r="C38" s="412"/>
      <c r="D38" s="801"/>
      <c r="E38" s="421"/>
      <c r="F38" s="177"/>
      <c r="G38" s="415" t="s">
        <v>101</v>
      </c>
      <c r="H38" s="187"/>
      <c r="I38" s="424"/>
      <c r="J38" s="1636"/>
      <c r="K38" s="1636"/>
      <c r="L38" s="1636"/>
      <c r="M38" s="1636"/>
      <c r="N38" s="1624"/>
      <c r="O38" s="1636"/>
      <c r="P38" s="1160"/>
      <c r="Q38" s="1160"/>
      <c r="R38" s="420"/>
      <c r="S38" s="1160"/>
      <c r="T38" s="1160"/>
      <c r="U38" s="1160"/>
      <c r="V38" s="422"/>
      <c r="W38" s="422"/>
      <c r="X38" s="419"/>
      <c r="Y38" s="419"/>
      <c r="Z38" s="419"/>
      <c r="AA38" s="419"/>
      <c r="AB38" s="419"/>
      <c r="AC38" s="419"/>
    </row>
    <row customHeight="1" ht="15">
      <c r="A39" s="2217" t="s">
        <v>135</v>
      </c>
      <c r="B39" s="1160"/>
      <c r="C39" s="801" t="s">
        <v>103</v>
      </c>
      <c r="D39" s="1818"/>
      <c r="E39" s="1805" t="str">
        <f>A39</f>
        <v>10</v>
      </c>
      <c r="F39" s="804" t="s">
        <v>136</v>
      </c>
      <c r="G39" s="540" t="str">
        <f>"Территория "&amp;E39</f>
        <v>Территория 10</v>
      </c>
      <c r="H39" s="792"/>
      <c r="I39" s="792"/>
      <c r="J39" s="789"/>
      <c r="K39" s="1624"/>
      <c r="L39" s="1624"/>
      <c r="M39" s="1624"/>
      <c r="N39" s="226"/>
      <c r="O39" s="1624"/>
      <c r="P39" s="225"/>
      <c r="Q39" s="225"/>
      <c r="R39" s="225"/>
      <c r="S39" s="225"/>
      <c r="T39" s="1819"/>
      <c r="U39" s="1819"/>
      <c r="V39" s="1819"/>
      <c r="W39" s="1819"/>
      <c r="X39" s="1819"/>
      <c r="Y39" s="1819"/>
      <c r="Z39" s="1819"/>
      <c r="AA39" s="1819"/>
      <c r="AB39" s="1819"/>
      <c r="AC39" s="1819"/>
    </row>
    <row customHeight="1" ht="15">
      <c r="A40" s="2217"/>
      <c r="B40" s="1160">
        <v>1</v>
      </c>
      <c r="C40" s="1160"/>
      <c r="D40" s="800"/>
      <c r="E40" s="1813" t="str">
        <f>A39&amp;"."&amp;B40</f>
        <v>10.1</v>
      </c>
      <c r="F40" s="803" t="s">
        <v>137</v>
      </c>
      <c r="G40" s="793" t="s">
        <v>138</v>
      </c>
      <c r="H40" s="793" t="s">
        <v>138</v>
      </c>
      <c r="I40" s="791" t="s">
        <v>139</v>
      </c>
      <c r="J40" s="1624"/>
      <c r="K40" s="1636"/>
      <c r="L40" s="1636"/>
      <c r="M40" s="1624" t="str">
        <f t="array" ref="M40:M40">IF(ISERROR(MATCH(MID(N40,1,250),MID(note_ter,1,250),0)),"n","y")</f>
        <v>n</v>
      </c>
      <c r="N40" s="1636"/>
      <c r="O40" s="1624" t="str">
        <f>H40&amp;"("&amp;I40&amp;")"</f>
        <v>Кавалеровский муниципальный округ(05510000)</v>
      </c>
      <c r="P40" s="1160"/>
      <c r="Q40" s="1160"/>
      <c r="R40" s="420"/>
      <c r="S40" s="1160"/>
      <c r="T40" s="1160"/>
      <c r="U40" s="1160"/>
      <c r="V40" s="422"/>
      <c r="W40" s="422"/>
      <c r="X40" s="419"/>
      <c r="Y40" s="419"/>
      <c r="Z40" s="419"/>
      <c r="AA40" s="419"/>
      <c r="AB40" s="419"/>
      <c r="AC40" s="419"/>
    </row>
    <row customHeight="1" ht="15">
      <c r="A41" s="2217"/>
      <c r="B41" s="1160"/>
      <c r="C41" s="412"/>
      <c r="D41" s="801"/>
      <c r="E41" s="421"/>
      <c r="F41" s="177"/>
      <c r="G41" s="415" t="s">
        <v>101</v>
      </c>
      <c r="H41" s="187"/>
      <c r="I41" s="424"/>
      <c r="J41" s="1636"/>
      <c r="K41" s="1636"/>
      <c r="L41" s="1636"/>
      <c r="M41" s="1636"/>
      <c r="N41" s="1624"/>
      <c r="O41" s="1636"/>
      <c r="P41" s="1160"/>
      <c r="Q41" s="1160"/>
      <c r="R41" s="420"/>
      <c r="S41" s="1160"/>
      <c r="T41" s="1160"/>
      <c r="U41" s="1160"/>
      <c r="V41" s="422"/>
      <c r="W41" s="422"/>
      <c r="X41" s="419"/>
      <c r="Y41" s="419"/>
      <c r="Z41" s="419"/>
      <c r="AA41" s="419"/>
      <c r="AB41" s="419"/>
      <c r="AC41" s="419"/>
    </row>
    <row customHeight="1" ht="15">
      <c r="A42" s="2217" t="s">
        <v>140</v>
      </c>
      <c r="B42" s="1160"/>
      <c r="C42" s="801" t="s">
        <v>103</v>
      </c>
      <c r="D42" s="1818"/>
      <c r="E42" s="1805" t="str">
        <f>A42</f>
        <v>11</v>
      </c>
      <c r="F42" s="804" t="s">
        <v>141</v>
      </c>
      <c r="G42" s="540" t="str">
        <f>"Территория "&amp;E42</f>
        <v>Территория 11</v>
      </c>
      <c r="H42" s="792"/>
      <c r="I42" s="792"/>
      <c r="J42" s="789"/>
      <c r="K42" s="1624"/>
      <c r="L42" s="1624"/>
      <c r="M42" s="1624"/>
      <c r="N42" s="226"/>
      <c r="O42" s="1624"/>
      <c r="P42" s="225"/>
      <c r="Q42" s="225"/>
      <c r="R42" s="225"/>
      <c r="S42" s="225"/>
      <c r="T42" s="1819"/>
      <c r="U42" s="1819"/>
      <c r="V42" s="1819"/>
      <c r="W42" s="1819"/>
      <c r="X42" s="1819"/>
      <c r="Y42" s="1819"/>
      <c r="Z42" s="1819"/>
      <c r="AA42" s="1819"/>
      <c r="AB42" s="1819"/>
      <c r="AC42" s="1819"/>
    </row>
    <row customHeight="1" ht="15">
      <c r="A43" s="2217"/>
      <c r="B43" s="1160">
        <v>1</v>
      </c>
      <c r="C43" s="1160"/>
      <c r="D43" s="800"/>
      <c r="E43" s="1813" t="str">
        <f>A42&amp;"."&amp;B43</f>
        <v>11.1</v>
      </c>
      <c r="F43" s="803" t="s">
        <v>93</v>
      </c>
      <c r="G43" s="793" t="s">
        <v>120</v>
      </c>
      <c r="H43" s="793" t="s">
        <v>120</v>
      </c>
      <c r="I43" s="791" t="s">
        <v>121</v>
      </c>
      <c r="J43" s="1624"/>
      <c r="K43" s="1636"/>
      <c r="L43" s="1636"/>
      <c r="M43" s="1624" t="str">
        <f t="array" ref="M43:M43">IF(ISERROR(MATCH(MID(N43,1,250),MID(note_ter,1,250),0)),"n","y")</f>
        <v>n</v>
      </c>
      <c r="N43" s="1636"/>
      <c r="O43" s="1624" t="str">
        <f>H43&amp;"("&amp;I43&amp;")"</f>
        <v>Дальнереченский городской округ(05708000)</v>
      </c>
      <c r="P43" s="1160"/>
      <c r="Q43" s="1160"/>
      <c r="R43" s="420"/>
      <c r="S43" s="1160"/>
      <c r="T43" s="1160"/>
      <c r="U43" s="1160"/>
      <c r="V43" s="422"/>
      <c r="W43" s="422"/>
      <c r="X43" s="419"/>
      <c r="Y43" s="419"/>
      <c r="Z43" s="419"/>
      <c r="AA43" s="419"/>
      <c r="AB43" s="419"/>
      <c r="AC43" s="419"/>
    </row>
    <row customHeight="1" ht="15">
      <c r="A44" s="2217"/>
      <c r="B44" s="1160"/>
      <c r="C44" s="412"/>
      <c r="D44" s="801"/>
      <c r="E44" s="421"/>
      <c r="F44" s="177"/>
      <c r="G44" s="415" t="s">
        <v>101</v>
      </c>
      <c r="H44" s="187"/>
      <c r="I44" s="424"/>
      <c r="J44" s="1636"/>
      <c r="K44" s="1636"/>
      <c r="L44" s="1636"/>
      <c r="M44" s="1636"/>
      <c r="N44" s="1624"/>
      <c r="O44" s="1636"/>
      <c r="P44" s="1160"/>
      <c r="Q44" s="1160"/>
      <c r="R44" s="420"/>
      <c r="S44" s="1160"/>
      <c r="T44" s="1160"/>
      <c r="U44" s="1160"/>
      <c r="V44" s="422"/>
      <c r="W44" s="422"/>
      <c r="X44" s="419"/>
      <c r="Y44" s="419"/>
      <c r="Z44" s="419"/>
      <c r="AA44" s="419"/>
      <c r="AB44" s="419"/>
      <c r="AC44" s="419"/>
    </row>
    <row customHeight="1" ht="15">
      <c r="A45" s="2217" t="s">
        <v>142</v>
      </c>
      <c r="B45" s="1160"/>
      <c r="C45" s="801" t="s">
        <v>103</v>
      </c>
      <c r="D45" s="1818"/>
      <c r="E45" s="1805" t="str">
        <f>A45</f>
        <v>12</v>
      </c>
      <c r="F45" s="804" t="s">
        <v>143</v>
      </c>
      <c r="G45" s="540" t="str">
        <f>"Территория "&amp;E45</f>
        <v>Территория 12</v>
      </c>
      <c r="H45" s="792"/>
      <c r="I45" s="792"/>
      <c r="J45" s="789"/>
      <c r="K45" s="1624"/>
      <c r="L45" s="1624"/>
      <c r="M45" s="1624"/>
      <c r="N45" s="226"/>
      <c r="O45" s="1624"/>
      <c r="P45" s="225"/>
      <c r="Q45" s="225"/>
      <c r="R45" s="225"/>
      <c r="S45" s="225"/>
      <c r="T45" s="1819"/>
      <c r="U45" s="1819"/>
      <c r="V45" s="1819"/>
      <c r="W45" s="1819"/>
      <c r="X45" s="1819"/>
      <c r="Y45" s="1819"/>
      <c r="Z45" s="1819"/>
      <c r="AA45" s="1819"/>
      <c r="AB45" s="1819"/>
      <c r="AC45" s="1819"/>
    </row>
    <row customHeight="1" ht="15">
      <c r="A46" s="2217"/>
      <c r="B46" s="1160">
        <v>1</v>
      </c>
      <c r="C46" s="1160"/>
      <c r="D46" s="800"/>
      <c r="E46" s="1813" t="str">
        <f>A45&amp;"."&amp;B46</f>
        <v>12.1</v>
      </c>
      <c r="F46" s="803" t="s">
        <v>144</v>
      </c>
      <c r="G46" s="793" t="s">
        <v>145</v>
      </c>
      <c r="H46" s="793" t="s">
        <v>145</v>
      </c>
      <c r="I46" s="791" t="s">
        <v>146</v>
      </c>
      <c r="J46" s="1624"/>
      <c r="K46" s="1636"/>
      <c r="L46" s="1636"/>
      <c r="M46" s="1624" t="str">
        <f t="array" ref="M46:M46">IF(ISERROR(MATCH(MID(N46,1,250),MID(note_ter,1,250),0)),"n","y")</f>
        <v>n</v>
      </c>
      <c r="N46" s="1636"/>
      <c r="O46" s="1624" t="str">
        <f>H46&amp;"("&amp;I46&amp;")"</f>
        <v>Кировский муниципальный район(05612000)</v>
      </c>
      <c r="P46" s="1160"/>
      <c r="Q46" s="1160"/>
      <c r="R46" s="420"/>
      <c r="S46" s="1160"/>
      <c r="T46" s="1160"/>
      <c r="U46" s="1160"/>
      <c r="V46" s="422"/>
      <c r="W46" s="422"/>
      <c r="X46" s="419"/>
      <c r="Y46" s="419"/>
      <c r="Z46" s="419"/>
      <c r="AA46" s="419"/>
      <c r="AB46" s="419"/>
      <c r="AC46" s="419"/>
    </row>
    <row customHeight="1" ht="15">
      <c r="A47" s="2217"/>
      <c r="B47" s="1160"/>
      <c r="C47" s="412"/>
      <c r="D47" s="801"/>
      <c r="E47" s="421"/>
      <c r="F47" s="177"/>
      <c r="G47" s="415" t="s">
        <v>101</v>
      </c>
      <c r="H47" s="187"/>
      <c r="I47" s="424"/>
      <c r="J47" s="1636"/>
      <c r="K47" s="1636"/>
      <c r="L47" s="1636"/>
      <c r="M47" s="1636"/>
      <c r="N47" s="1624"/>
      <c r="O47" s="1636"/>
      <c r="P47" s="1160"/>
      <c r="Q47" s="1160"/>
      <c r="R47" s="420"/>
      <c r="S47" s="1160"/>
      <c r="T47" s="1160"/>
      <c r="U47" s="1160"/>
      <c r="V47" s="422"/>
      <c r="W47" s="422"/>
      <c r="X47" s="419"/>
      <c r="Y47" s="419"/>
      <c r="Z47" s="419"/>
      <c r="AA47" s="419"/>
      <c r="AB47" s="419"/>
      <c r="AC47" s="419"/>
    </row>
    <row customHeight="1" ht="15">
      <c r="A48" s="2217" t="s">
        <v>147</v>
      </c>
      <c r="B48" s="1160"/>
      <c r="C48" s="801" t="s">
        <v>103</v>
      </c>
      <c r="D48" s="1818"/>
      <c r="E48" s="1805" t="str">
        <f>A48</f>
        <v>13</v>
      </c>
      <c r="F48" s="804" t="s">
        <v>148</v>
      </c>
      <c r="G48" s="540" t="str">
        <f>"Территория "&amp;E48</f>
        <v>Территория 13</v>
      </c>
      <c r="H48" s="792"/>
      <c r="I48" s="792"/>
      <c r="J48" s="789"/>
      <c r="K48" s="1624"/>
      <c r="L48" s="1624"/>
      <c r="M48" s="1624"/>
      <c r="N48" s="226"/>
      <c r="O48" s="1624"/>
      <c r="P48" s="225"/>
      <c r="Q48" s="225"/>
      <c r="R48" s="225"/>
      <c r="S48" s="225"/>
      <c r="T48" s="1819"/>
      <c r="U48" s="1819"/>
      <c r="V48" s="1819"/>
      <c r="W48" s="1819"/>
      <c r="X48" s="1819"/>
      <c r="Y48" s="1819"/>
      <c r="Z48" s="1819"/>
      <c r="AA48" s="1819"/>
      <c r="AB48" s="1819"/>
      <c r="AC48" s="1819"/>
    </row>
    <row customHeight="1" ht="15">
      <c r="A49" s="2217"/>
      <c r="B49" s="1160">
        <v>1</v>
      </c>
      <c r="C49" s="1160"/>
      <c r="D49" s="800"/>
      <c r="E49" s="1813" t="str">
        <f>A48&amp;"."&amp;B49</f>
        <v>13.1</v>
      </c>
      <c r="F49" s="803" t="s">
        <v>149</v>
      </c>
      <c r="G49" s="793" t="s">
        <v>150</v>
      </c>
      <c r="H49" s="793" t="s">
        <v>150</v>
      </c>
      <c r="I49" s="791" t="s">
        <v>151</v>
      </c>
      <c r="J49" s="1624"/>
      <c r="K49" s="1636"/>
      <c r="L49" s="1636"/>
      <c r="M49" s="1624" t="str">
        <f t="array" ref="M49:M49">IF(ISERROR(MATCH(MID(N49,1,250),MID(note_ter,1,250),0)),"n","y")</f>
        <v>n</v>
      </c>
      <c r="N49" s="1636"/>
      <c r="O49" s="1624" t="str">
        <f>H49&amp;"("&amp;I49&amp;")"</f>
        <v>Красноармейский муниципальный округ(05514000)</v>
      </c>
      <c r="P49" s="1160"/>
      <c r="Q49" s="1160"/>
      <c r="R49" s="420"/>
      <c r="S49" s="1160"/>
      <c r="T49" s="1160"/>
      <c r="U49" s="1160"/>
      <c r="V49" s="422"/>
      <c r="W49" s="422"/>
      <c r="X49" s="419"/>
      <c r="Y49" s="419"/>
      <c r="Z49" s="419"/>
      <c r="AA49" s="419"/>
      <c r="AB49" s="419"/>
      <c r="AC49" s="419"/>
    </row>
    <row customHeight="1" ht="15">
      <c r="A50" s="2217"/>
      <c r="B50" s="1160"/>
      <c r="C50" s="412"/>
      <c r="D50" s="801"/>
      <c r="E50" s="421"/>
      <c r="F50" s="177"/>
      <c r="G50" s="415" t="s">
        <v>101</v>
      </c>
      <c r="H50" s="187"/>
      <c r="I50" s="424"/>
      <c r="J50" s="1636"/>
      <c r="K50" s="1636"/>
      <c r="L50" s="1636"/>
      <c r="M50" s="1636"/>
      <c r="N50" s="1624"/>
      <c r="O50" s="1636"/>
      <c r="P50" s="1160"/>
      <c r="Q50" s="1160"/>
      <c r="R50" s="420"/>
      <c r="S50" s="1160"/>
      <c r="T50" s="1160"/>
      <c r="U50" s="1160"/>
      <c r="V50" s="422"/>
      <c r="W50" s="422"/>
      <c r="X50" s="419"/>
      <c r="Y50" s="419"/>
      <c r="Z50" s="419"/>
      <c r="AA50" s="419"/>
      <c r="AB50" s="419"/>
      <c r="AC50" s="419"/>
    </row>
    <row customHeight="1" ht="15">
      <c r="A51" s="2217" t="s">
        <v>152</v>
      </c>
      <c r="B51" s="1160"/>
      <c r="C51" s="801" t="s">
        <v>103</v>
      </c>
      <c r="D51" s="1818"/>
      <c r="E51" s="1805" t="str">
        <f>A51</f>
        <v>14</v>
      </c>
      <c r="F51" s="804" t="s">
        <v>153</v>
      </c>
      <c r="G51" s="540" t="str">
        <f>"Территория "&amp;E51</f>
        <v>Территория 14</v>
      </c>
      <c r="H51" s="792"/>
      <c r="I51" s="792"/>
      <c r="J51" s="789"/>
      <c r="K51" s="1624"/>
      <c r="L51" s="1624"/>
      <c r="M51" s="1624"/>
      <c r="N51" s="226"/>
      <c r="O51" s="1624"/>
      <c r="P51" s="225"/>
      <c r="Q51" s="225"/>
      <c r="R51" s="225"/>
      <c r="S51" s="225"/>
      <c r="T51" s="1819"/>
      <c r="U51" s="1819"/>
      <c r="V51" s="1819"/>
      <c r="W51" s="1819"/>
      <c r="X51" s="1819"/>
      <c r="Y51" s="1819"/>
      <c r="Z51" s="1819"/>
      <c r="AA51" s="1819"/>
      <c r="AB51" s="1819"/>
      <c r="AC51" s="1819"/>
    </row>
    <row customHeight="1" ht="15">
      <c r="A52" s="2217"/>
      <c r="B52" s="1160">
        <v>1</v>
      </c>
      <c r="C52" s="1160"/>
      <c r="D52" s="800"/>
      <c r="E52" s="1813" t="str">
        <f>A51&amp;"."&amp;B52</f>
        <v>14.1</v>
      </c>
      <c r="F52" s="803" t="s">
        <v>154</v>
      </c>
      <c r="G52" s="793" t="s">
        <v>155</v>
      </c>
      <c r="H52" s="793" t="s">
        <v>155</v>
      </c>
      <c r="I52" s="791" t="s">
        <v>156</v>
      </c>
      <c r="J52" s="1624"/>
      <c r="K52" s="1636"/>
      <c r="L52" s="1636"/>
      <c r="M52" s="1624" t="str">
        <f t="array" ref="M52:M52">IF(ISERROR(MATCH(MID(N52,1,250),MID(note_ter,1,250),0)),"n","y")</f>
        <v>n</v>
      </c>
      <c r="N52" s="1636"/>
      <c r="O52" s="1624" t="str">
        <f>H52&amp;"("&amp;I52&amp;")"</f>
        <v>Лазовский муниципальный округ(05517000)</v>
      </c>
      <c r="P52" s="1160"/>
      <c r="Q52" s="1160"/>
      <c r="R52" s="420"/>
      <c r="S52" s="1160"/>
      <c r="T52" s="1160"/>
      <c r="U52" s="1160"/>
      <c r="V52" s="422"/>
      <c r="W52" s="422"/>
      <c r="X52" s="419"/>
      <c r="Y52" s="419"/>
      <c r="Z52" s="419"/>
      <c r="AA52" s="419"/>
      <c r="AB52" s="419"/>
      <c r="AC52" s="419"/>
    </row>
    <row customHeight="1" ht="15">
      <c r="A53" s="2217"/>
      <c r="B53" s="1160"/>
      <c r="C53" s="412"/>
      <c r="D53" s="801"/>
      <c r="E53" s="421"/>
      <c r="F53" s="177"/>
      <c r="G53" s="415" t="s">
        <v>101</v>
      </c>
      <c r="H53" s="187"/>
      <c r="I53" s="424"/>
      <c r="J53" s="1636"/>
      <c r="K53" s="1636"/>
      <c r="L53" s="1636"/>
      <c r="M53" s="1636"/>
      <c r="N53" s="1624"/>
      <c r="O53" s="1636"/>
      <c r="P53" s="1160"/>
      <c r="Q53" s="1160"/>
      <c r="R53" s="420"/>
      <c r="S53" s="1160"/>
      <c r="T53" s="1160"/>
      <c r="U53" s="1160"/>
      <c r="V53" s="422"/>
      <c r="W53" s="422"/>
      <c r="X53" s="419"/>
      <c r="Y53" s="419"/>
      <c r="Z53" s="419"/>
      <c r="AA53" s="419"/>
      <c r="AB53" s="419"/>
      <c r="AC53" s="419"/>
    </row>
    <row customHeight="1" ht="15">
      <c r="A54" s="2217" t="s">
        <v>157</v>
      </c>
      <c r="B54" s="1160"/>
      <c r="C54" s="801" t="s">
        <v>103</v>
      </c>
      <c r="D54" s="1818"/>
      <c r="E54" s="1805" t="str">
        <f>A54</f>
        <v>15</v>
      </c>
      <c r="F54" s="804" t="s">
        <v>158</v>
      </c>
      <c r="G54" s="540" t="str">
        <f>"Территория "&amp;E54</f>
        <v>Территория 15</v>
      </c>
      <c r="H54" s="792"/>
      <c r="I54" s="792"/>
      <c r="J54" s="789"/>
      <c r="K54" s="1624"/>
      <c r="L54" s="1624"/>
      <c r="M54" s="1624"/>
      <c r="N54" s="226"/>
      <c r="O54" s="1624"/>
      <c r="P54" s="225"/>
      <c r="Q54" s="225"/>
      <c r="R54" s="225"/>
      <c r="S54" s="225"/>
      <c r="T54" s="1819"/>
      <c r="U54" s="1819"/>
      <c r="V54" s="1819"/>
      <c r="W54" s="1819"/>
      <c r="X54" s="1819"/>
      <c r="Y54" s="1819"/>
      <c r="Z54" s="1819"/>
      <c r="AA54" s="1819"/>
      <c r="AB54" s="1819"/>
      <c r="AC54" s="1819"/>
    </row>
    <row customHeight="1" ht="15">
      <c r="A55" s="2217"/>
      <c r="B55" s="1160">
        <v>1</v>
      </c>
      <c r="C55" s="1160"/>
      <c r="D55" s="800"/>
      <c r="E55" s="1813" t="str">
        <f>A54&amp;"."&amp;B55</f>
        <v>15.1</v>
      </c>
      <c r="F55" s="803" t="s">
        <v>159</v>
      </c>
      <c r="G55" s="793" t="s">
        <v>160</v>
      </c>
      <c r="H55" s="793" t="s">
        <v>160</v>
      </c>
      <c r="I55" s="791" t="s">
        <v>161</v>
      </c>
      <c r="J55" s="1624"/>
      <c r="K55" s="1636"/>
      <c r="L55" s="1636"/>
      <c r="M55" s="1624" t="str">
        <f t="array" ref="M55:M55">IF(ISERROR(MATCH(MID(N55,1,250),MID(note_ter,1,250),0)),"n","y")</f>
        <v>n</v>
      </c>
      <c r="N55" s="1636"/>
      <c r="O55" s="1624" t="str">
        <f>H55&amp;"("&amp;I55&amp;")"</f>
        <v>Михайловский муниципальный район(05620000)</v>
      </c>
      <c r="P55" s="1160"/>
      <c r="Q55" s="1160"/>
      <c r="R55" s="420"/>
      <c r="S55" s="1160"/>
      <c r="T55" s="1160"/>
      <c r="U55" s="1160"/>
      <c r="V55" s="422"/>
      <c r="W55" s="422"/>
      <c r="X55" s="419"/>
      <c r="Y55" s="419"/>
      <c r="Z55" s="419"/>
      <c r="AA55" s="419"/>
      <c r="AB55" s="419"/>
      <c r="AC55" s="419"/>
    </row>
    <row customHeight="1" ht="15">
      <c r="A56" s="2217"/>
      <c r="B56" s="1160"/>
      <c r="C56" s="412"/>
      <c r="D56" s="801"/>
      <c r="E56" s="421"/>
      <c r="F56" s="177"/>
      <c r="G56" s="415" t="s">
        <v>101</v>
      </c>
      <c r="H56" s="187"/>
      <c r="I56" s="424"/>
      <c r="J56" s="1636"/>
      <c r="K56" s="1636"/>
      <c r="L56" s="1636"/>
      <c r="M56" s="1636"/>
      <c r="N56" s="1624"/>
      <c r="O56" s="1636"/>
      <c r="P56" s="1160"/>
      <c r="Q56" s="1160"/>
      <c r="R56" s="420"/>
      <c r="S56" s="1160"/>
      <c r="T56" s="1160"/>
      <c r="U56" s="1160"/>
      <c r="V56" s="422"/>
      <c r="W56" s="422"/>
      <c r="X56" s="419"/>
      <c r="Y56" s="419"/>
      <c r="Z56" s="419"/>
      <c r="AA56" s="419"/>
      <c r="AB56" s="419"/>
      <c r="AC56" s="419"/>
    </row>
    <row customHeight="1" ht="15">
      <c r="A57" s="2217" t="s">
        <v>137</v>
      </c>
      <c r="B57" s="1160"/>
      <c r="C57" s="801" t="s">
        <v>103</v>
      </c>
      <c r="D57" s="1818"/>
      <c r="E57" s="1805" t="str">
        <f>A57</f>
        <v>16</v>
      </c>
      <c r="F57" s="804" t="s">
        <v>162</v>
      </c>
      <c r="G57" s="540" t="str">
        <f>"Территория "&amp;E57</f>
        <v>Территория 16</v>
      </c>
      <c r="H57" s="792"/>
      <c r="I57" s="792"/>
      <c r="J57" s="789"/>
      <c r="K57" s="1624"/>
      <c r="L57" s="1624"/>
      <c r="M57" s="1624"/>
      <c r="N57" s="226"/>
      <c r="O57" s="1624"/>
      <c r="P57" s="225"/>
      <c r="Q57" s="225"/>
      <c r="R57" s="225"/>
      <c r="S57" s="225"/>
      <c r="T57" s="1819"/>
      <c r="U57" s="1819"/>
      <c r="V57" s="1819"/>
      <c r="W57" s="1819"/>
      <c r="X57" s="1819"/>
      <c r="Y57" s="1819"/>
      <c r="Z57" s="1819"/>
      <c r="AA57" s="1819"/>
      <c r="AB57" s="1819"/>
      <c r="AC57" s="1819"/>
    </row>
    <row customHeight="1" ht="15">
      <c r="A58" s="2217"/>
      <c r="B58" s="1160">
        <v>1</v>
      </c>
      <c r="C58" s="1160"/>
      <c r="D58" s="800"/>
      <c r="E58" s="1813" t="str">
        <f>A57&amp;"."&amp;B58</f>
        <v>16.1</v>
      </c>
      <c r="F58" s="803" t="s">
        <v>163</v>
      </c>
      <c r="G58" s="793" t="s">
        <v>164</v>
      </c>
      <c r="H58" s="793" t="s">
        <v>164</v>
      </c>
      <c r="I58" s="791" t="s">
        <v>165</v>
      </c>
      <c r="J58" s="1624"/>
      <c r="K58" s="1636"/>
      <c r="L58" s="1636"/>
      <c r="M58" s="1624" t="str">
        <f t="array" ref="M58:M58">IF(ISERROR(MATCH(MID(N58,1,250),MID(note_ter,1,250),0)),"n","y")</f>
        <v>n</v>
      </c>
      <c r="N58" s="1636"/>
      <c r="O58" s="1624" t="str">
        <f>H58&amp;"("&amp;I58&amp;")"</f>
        <v>Надеждинский муниципальный район(05623000)</v>
      </c>
      <c r="P58" s="1160"/>
      <c r="Q58" s="1160"/>
      <c r="R58" s="420"/>
      <c r="S58" s="1160"/>
      <c r="T58" s="1160"/>
      <c r="U58" s="1160"/>
      <c r="V58" s="422"/>
      <c r="W58" s="422"/>
      <c r="X58" s="419"/>
      <c r="Y58" s="419"/>
      <c r="Z58" s="419"/>
      <c r="AA58" s="419"/>
      <c r="AB58" s="419"/>
      <c r="AC58" s="419"/>
    </row>
    <row customHeight="1" ht="15">
      <c r="A59" s="2217"/>
      <c r="B59" s="1160"/>
      <c r="C59" s="412"/>
      <c r="D59" s="801"/>
      <c r="E59" s="421"/>
      <c r="F59" s="177"/>
      <c r="G59" s="415" t="s">
        <v>101</v>
      </c>
      <c r="H59" s="187"/>
      <c r="I59" s="424"/>
      <c r="J59" s="1636"/>
      <c r="K59" s="1636"/>
      <c r="L59" s="1636"/>
      <c r="M59" s="1636"/>
      <c r="N59" s="1624"/>
      <c r="O59" s="1636"/>
      <c r="P59" s="1160"/>
      <c r="Q59" s="1160"/>
      <c r="R59" s="420"/>
      <c r="S59" s="1160"/>
      <c r="T59" s="1160"/>
      <c r="U59" s="1160"/>
      <c r="V59" s="422"/>
      <c r="W59" s="422"/>
      <c r="X59" s="419"/>
      <c r="Y59" s="419"/>
      <c r="Z59" s="419"/>
      <c r="AA59" s="419"/>
      <c r="AB59" s="419"/>
      <c r="AC59" s="419"/>
    </row>
    <row customHeight="1" ht="15">
      <c r="A60" s="2217" t="s">
        <v>166</v>
      </c>
      <c r="B60" s="1160"/>
      <c r="C60" s="801" t="s">
        <v>103</v>
      </c>
      <c r="D60" s="1818"/>
      <c r="E60" s="1805" t="str">
        <f>A60</f>
        <v>17</v>
      </c>
      <c r="F60" s="804" t="s">
        <v>167</v>
      </c>
      <c r="G60" s="540" t="str">
        <f>"Территория "&amp;E60</f>
        <v>Территория 17</v>
      </c>
      <c r="H60" s="792"/>
      <c r="I60" s="792"/>
      <c r="J60" s="789"/>
      <c r="K60" s="1624"/>
      <c r="L60" s="1624"/>
      <c r="M60" s="1624"/>
      <c r="N60" s="226"/>
      <c r="O60" s="1624"/>
      <c r="P60" s="225"/>
      <c r="Q60" s="225"/>
      <c r="R60" s="225"/>
      <c r="S60" s="225"/>
      <c r="T60" s="1819"/>
      <c r="U60" s="1819"/>
      <c r="V60" s="1819"/>
      <c r="W60" s="1819"/>
      <c r="X60" s="1819"/>
      <c r="Y60" s="1819"/>
      <c r="Z60" s="1819"/>
      <c r="AA60" s="1819"/>
      <c r="AB60" s="1819"/>
      <c r="AC60" s="1819"/>
    </row>
    <row customHeight="1" ht="15">
      <c r="A61" s="2217"/>
      <c r="B61" s="1160">
        <v>1</v>
      </c>
      <c r="C61" s="1160"/>
      <c r="D61" s="800"/>
      <c r="E61" s="1813" t="str">
        <f>A60&amp;"."&amp;B61</f>
        <v>17.1</v>
      </c>
      <c r="F61" s="803" t="s">
        <v>168</v>
      </c>
      <c r="G61" s="793" t="s">
        <v>169</v>
      </c>
      <c r="H61" s="793" t="s">
        <v>169</v>
      </c>
      <c r="I61" s="791" t="s">
        <v>170</v>
      </c>
      <c r="J61" s="1624"/>
      <c r="K61" s="1636"/>
      <c r="L61" s="1636"/>
      <c r="M61" s="1624" t="str">
        <f t="array" ref="M61:M61">IF(ISERROR(MATCH(MID(N61,1,250),MID(note_ter,1,250),0)),"n","y")</f>
        <v>n</v>
      </c>
      <c r="N61" s="1636"/>
      <c r="O61" s="1624" t="str">
        <f>H61&amp;"("&amp;I61&amp;")"</f>
        <v>Октябрьский муниципальный округ(05526000)</v>
      </c>
      <c r="P61" s="1160"/>
      <c r="Q61" s="1160"/>
      <c r="R61" s="420"/>
      <c r="S61" s="1160"/>
      <c r="T61" s="1160"/>
      <c r="U61" s="1160"/>
      <c r="V61" s="422"/>
      <c r="W61" s="422"/>
      <c r="X61" s="419"/>
      <c r="Y61" s="419"/>
      <c r="Z61" s="419"/>
      <c r="AA61" s="419"/>
      <c r="AB61" s="419"/>
      <c r="AC61" s="419"/>
    </row>
    <row customHeight="1" ht="15">
      <c r="A62" s="2217"/>
      <c r="B62" s="1160"/>
      <c r="C62" s="412"/>
      <c r="D62" s="801"/>
      <c r="E62" s="421"/>
      <c r="F62" s="177"/>
      <c r="G62" s="415" t="s">
        <v>101</v>
      </c>
      <c r="H62" s="187"/>
      <c r="I62" s="424"/>
      <c r="J62" s="1636"/>
      <c r="K62" s="1636"/>
      <c r="L62" s="1636"/>
      <c r="M62" s="1636"/>
      <c r="N62" s="1624"/>
      <c r="O62" s="1636"/>
      <c r="P62" s="1160"/>
      <c r="Q62" s="1160"/>
      <c r="R62" s="420"/>
      <c r="S62" s="1160"/>
      <c r="T62" s="1160"/>
      <c r="U62" s="1160"/>
      <c r="V62" s="422"/>
      <c r="W62" s="422"/>
      <c r="X62" s="419"/>
      <c r="Y62" s="419"/>
      <c r="Z62" s="419"/>
      <c r="AA62" s="419"/>
      <c r="AB62" s="419"/>
      <c r="AC62" s="419"/>
    </row>
    <row customHeight="1" ht="15">
      <c r="A63" s="2217" t="s">
        <v>171</v>
      </c>
      <c r="B63" s="1160"/>
      <c r="C63" s="801" t="s">
        <v>103</v>
      </c>
      <c r="D63" s="1818"/>
      <c r="E63" s="1805" t="str">
        <f>A63</f>
        <v>18</v>
      </c>
      <c r="F63" s="804" t="s">
        <v>172</v>
      </c>
      <c r="G63" s="540" t="str">
        <f>"Территория "&amp;E63</f>
        <v>Территория 18</v>
      </c>
      <c r="H63" s="792"/>
      <c r="I63" s="792"/>
      <c r="J63" s="789"/>
      <c r="K63" s="1624"/>
      <c r="L63" s="1624"/>
      <c r="M63" s="1624"/>
      <c r="N63" s="226"/>
      <c r="O63" s="1624"/>
      <c r="P63" s="225"/>
      <c r="Q63" s="225"/>
      <c r="R63" s="225"/>
      <c r="S63" s="225"/>
      <c r="T63" s="1819"/>
      <c r="U63" s="1819"/>
      <c r="V63" s="1819"/>
      <c r="W63" s="1819"/>
      <c r="X63" s="1819"/>
      <c r="Y63" s="1819"/>
      <c r="Z63" s="1819"/>
      <c r="AA63" s="1819"/>
      <c r="AB63" s="1819"/>
      <c r="AC63" s="1819"/>
    </row>
    <row customHeight="1" ht="15">
      <c r="A64" s="2217"/>
      <c r="B64" s="1160">
        <v>1</v>
      </c>
      <c r="C64" s="1160"/>
      <c r="D64" s="800"/>
      <c r="E64" s="1813" t="str">
        <f>A63&amp;"."&amp;B64</f>
        <v>18.1</v>
      </c>
      <c r="F64" s="803" t="s">
        <v>173</v>
      </c>
      <c r="G64" s="793" t="s">
        <v>174</v>
      </c>
      <c r="H64" s="793" t="s">
        <v>174</v>
      </c>
      <c r="I64" s="791" t="s">
        <v>175</v>
      </c>
      <c r="J64" s="1624"/>
      <c r="K64" s="1636"/>
      <c r="L64" s="1636"/>
      <c r="M64" s="1624" t="str">
        <f t="array" ref="M64:M64">IF(ISERROR(MATCH(MID(N64,1,250),MID(note_ter,1,250),0)),"n","y")</f>
        <v>n</v>
      </c>
      <c r="N64" s="1636"/>
      <c r="O64" s="1624" t="str">
        <f>H64&amp;"("&amp;I64&amp;")"</f>
        <v>Ольгинский муниципальный округ(05528000)</v>
      </c>
      <c r="P64" s="1160"/>
      <c r="Q64" s="1160"/>
      <c r="R64" s="420"/>
      <c r="S64" s="1160"/>
      <c r="T64" s="1160"/>
      <c r="U64" s="1160"/>
      <c r="V64" s="422"/>
      <c r="W64" s="422"/>
      <c r="X64" s="419"/>
      <c r="Y64" s="419"/>
      <c r="Z64" s="419"/>
      <c r="AA64" s="419"/>
      <c r="AB64" s="419"/>
      <c r="AC64" s="419"/>
    </row>
    <row customHeight="1" ht="15">
      <c r="A65" s="2217"/>
      <c r="B65" s="1160"/>
      <c r="C65" s="412"/>
      <c r="D65" s="801"/>
      <c r="E65" s="421"/>
      <c r="F65" s="177"/>
      <c r="G65" s="415" t="s">
        <v>101</v>
      </c>
      <c r="H65" s="187"/>
      <c r="I65" s="424"/>
      <c r="J65" s="1636"/>
      <c r="K65" s="1636"/>
      <c r="L65" s="1636"/>
      <c r="M65" s="1636"/>
      <c r="N65" s="1624"/>
      <c r="O65" s="1636"/>
      <c r="P65" s="1160"/>
      <c r="Q65" s="1160"/>
      <c r="R65" s="420"/>
      <c r="S65" s="1160"/>
      <c r="T65" s="1160"/>
      <c r="U65" s="1160"/>
      <c r="V65" s="422"/>
      <c r="W65" s="422"/>
      <c r="X65" s="419"/>
      <c r="Y65" s="419"/>
      <c r="Z65" s="419"/>
      <c r="AA65" s="419"/>
      <c r="AB65" s="419"/>
      <c r="AC65" s="419"/>
    </row>
    <row customHeight="1" ht="15">
      <c r="A66" s="2217" t="s">
        <v>144</v>
      </c>
      <c r="B66" s="1160"/>
      <c r="C66" s="801" t="s">
        <v>103</v>
      </c>
      <c r="D66" s="1818"/>
      <c r="E66" s="1805" t="str">
        <f>A66</f>
        <v>19</v>
      </c>
      <c r="F66" s="804" t="s">
        <v>176</v>
      </c>
      <c r="G66" s="540" t="str">
        <f>"Территория "&amp;E66</f>
        <v>Территория 19</v>
      </c>
      <c r="H66" s="792"/>
      <c r="I66" s="792"/>
      <c r="J66" s="789"/>
      <c r="K66" s="1624"/>
      <c r="L66" s="1624"/>
      <c r="M66" s="1624"/>
      <c r="N66" s="226"/>
      <c r="O66" s="1624"/>
      <c r="P66" s="225"/>
      <c r="Q66" s="225"/>
      <c r="R66" s="225"/>
      <c r="S66" s="225"/>
      <c r="T66" s="1819"/>
      <c r="U66" s="1819"/>
      <c r="V66" s="1819"/>
      <c r="W66" s="1819"/>
      <c r="X66" s="1819"/>
      <c r="Y66" s="1819"/>
      <c r="Z66" s="1819"/>
      <c r="AA66" s="1819"/>
      <c r="AB66" s="1819"/>
      <c r="AC66" s="1819"/>
    </row>
    <row customHeight="1" ht="15">
      <c r="A67" s="2217"/>
      <c r="B67" s="1160">
        <v>1</v>
      </c>
      <c r="C67" s="1160"/>
      <c r="D67" s="800"/>
      <c r="E67" s="1813" t="str">
        <f>A66&amp;"."&amp;B67</f>
        <v>19.1</v>
      </c>
      <c r="F67" s="803" t="s">
        <v>177</v>
      </c>
      <c r="G67" s="793" t="s">
        <v>178</v>
      </c>
      <c r="H67" s="793" t="s">
        <v>178</v>
      </c>
      <c r="I67" s="791" t="s">
        <v>179</v>
      </c>
      <c r="J67" s="1624"/>
      <c r="K67" s="1636"/>
      <c r="L67" s="1636"/>
      <c r="M67" s="1624" t="str">
        <f t="array" ref="M67:M67">IF(ISERROR(MATCH(MID(N67,1,250),MID(note_ter,1,250),0)),"n","y")</f>
        <v>n</v>
      </c>
      <c r="N67" s="1636"/>
      <c r="O67" s="1624" t="str">
        <f>H67&amp;"("&amp;I67&amp;")"</f>
        <v>Пограничный муниципальный округ(05532000)</v>
      </c>
      <c r="P67" s="1160"/>
      <c r="Q67" s="1160"/>
      <c r="R67" s="420"/>
      <c r="S67" s="1160"/>
      <c r="T67" s="1160"/>
      <c r="U67" s="1160"/>
      <c r="V67" s="422"/>
      <c r="W67" s="422"/>
      <c r="X67" s="419"/>
      <c r="Y67" s="419"/>
      <c r="Z67" s="419"/>
      <c r="AA67" s="419"/>
      <c r="AB67" s="419"/>
      <c r="AC67" s="419"/>
    </row>
    <row customHeight="1" ht="15">
      <c r="A68" s="2217"/>
      <c r="B68" s="1160"/>
      <c r="C68" s="412"/>
      <c r="D68" s="801"/>
      <c r="E68" s="421"/>
      <c r="F68" s="177"/>
      <c r="G68" s="415" t="s">
        <v>101</v>
      </c>
      <c r="H68" s="187"/>
      <c r="I68" s="424"/>
      <c r="J68" s="1636"/>
      <c r="K68" s="1636"/>
      <c r="L68" s="1636"/>
      <c r="M68" s="1636"/>
      <c r="N68" s="1624"/>
      <c r="O68" s="1636"/>
      <c r="P68" s="1160"/>
      <c r="Q68" s="1160"/>
      <c r="R68" s="420"/>
      <c r="S68" s="1160"/>
      <c r="T68" s="1160"/>
      <c r="U68" s="1160"/>
      <c r="V68" s="422"/>
      <c r="W68" s="422"/>
      <c r="X68" s="419"/>
      <c r="Y68" s="419"/>
      <c r="Z68" s="419"/>
      <c r="AA68" s="419"/>
      <c r="AB68" s="419"/>
      <c r="AC68" s="419"/>
    </row>
    <row customHeight="1" ht="15">
      <c r="A69" s="2217" t="s">
        <v>180</v>
      </c>
      <c r="B69" s="1160"/>
      <c r="C69" s="801" t="s">
        <v>103</v>
      </c>
      <c r="D69" s="1818"/>
      <c r="E69" s="1805" t="str">
        <f>A69</f>
        <v>20</v>
      </c>
      <c r="F69" s="804" t="s">
        <v>181</v>
      </c>
      <c r="G69" s="540" t="str">
        <f>"Территория "&amp;E69</f>
        <v>Территория 20</v>
      </c>
      <c r="H69" s="792"/>
      <c r="I69" s="792"/>
      <c r="J69" s="789"/>
      <c r="K69" s="1624"/>
      <c r="L69" s="1624"/>
      <c r="M69" s="1624"/>
      <c r="N69" s="226"/>
      <c r="O69" s="1624"/>
      <c r="P69" s="225"/>
      <c r="Q69" s="225"/>
      <c r="R69" s="225"/>
      <c r="S69" s="225"/>
      <c r="T69" s="1819"/>
      <c r="U69" s="1819"/>
      <c r="V69" s="1819"/>
      <c r="W69" s="1819"/>
      <c r="X69" s="1819"/>
      <c r="Y69" s="1819"/>
      <c r="Z69" s="1819"/>
      <c r="AA69" s="1819"/>
      <c r="AB69" s="1819"/>
      <c r="AC69" s="1819"/>
    </row>
    <row customHeight="1" ht="15">
      <c r="A70" s="2217"/>
      <c r="B70" s="1160">
        <v>1</v>
      </c>
      <c r="C70" s="1160"/>
      <c r="D70" s="800"/>
      <c r="E70" s="1813" t="str">
        <f>A69&amp;"."&amp;B70</f>
        <v>20.1</v>
      </c>
      <c r="F70" s="803" t="s">
        <v>182</v>
      </c>
      <c r="G70" s="793" t="s">
        <v>183</v>
      </c>
      <c r="H70" s="793" t="s">
        <v>183</v>
      </c>
      <c r="I70" s="791" t="s">
        <v>184</v>
      </c>
      <c r="J70" s="1624"/>
      <c r="K70" s="1636"/>
      <c r="L70" s="1636"/>
      <c r="M70" s="1624" t="str">
        <f t="array" ref="M70:M70">IF(ISERROR(MATCH(MID(N70,1,250),MID(note_ter,1,250),0)),"n","y")</f>
        <v>n</v>
      </c>
      <c r="N70" s="1636"/>
      <c r="O70" s="1624" t="str">
        <f>H70&amp;"("&amp;I70&amp;")"</f>
        <v>Черниговский муниципальный округ(05553000)</v>
      </c>
      <c r="P70" s="1160"/>
      <c r="Q70" s="1160"/>
      <c r="R70" s="420"/>
      <c r="S70" s="1160"/>
      <c r="T70" s="1160"/>
      <c r="U70" s="1160"/>
      <c r="V70" s="422"/>
      <c r="W70" s="422"/>
      <c r="X70" s="419"/>
      <c r="Y70" s="419"/>
      <c r="Z70" s="419"/>
      <c r="AA70" s="419"/>
      <c r="AB70" s="419"/>
      <c r="AC70" s="419"/>
    </row>
    <row customHeight="1" ht="15">
      <c r="A71" s="2217"/>
      <c r="B71" s="1160"/>
      <c r="C71" s="412"/>
      <c r="D71" s="801"/>
      <c r="E71" s="421"/>
      <c r="F71" s="177"/>
      <c r="G71" s="415" t="s">
        <v>101</v>
      </c>
      <c r="H71" s="187"/>
      <c r="I71" s="424"/>
      <c r="J71" s="1636"/>
      <c r="K71" s="1636"/>
      <c r="L71" s="1636"/>
      <c r="M71" s="1636"/>
      <c r="N71" s="1624"/>
      <c r="O71" s="1636"/>
      <c r="P71" s="1160"/>
      <c r="Q71" s="1160"/>
      <c r="R71" s="420"/>
      <c r="S71" s="1160"/>
      <c r="T71" s="1160"/>
      <c r="U71" s="1160"/>
      <c r="V71" s="422"/>
      <c r="W71" s="422"/>
      <c r="X71" s="419"/>
      <c r="Y71" s="419"/>
      <c r="Z71" s="419"/>
      <c r="AA71" s="419"/>
      <c r="AB71" s="419"/>
      <c r="AC71" s="419"/>
    </row>
    <row customHeight="1" ht="15">
      <c r="A72" s="2217" t="s">
        <v>185</v>
      </c>
      <c r="B72" s="1160"/>
      <c r="C72" s="801" t="s">
        <v>103</v>
      </c>
      <c r="D72" s="1818"/>
      <c r="E72" s="1805" t="str">
        <f>A72</f>
        <v>21</v>
      </c>
      <c r="F72" s="804" t="s">
        <v>186</v>
      </c>
      <c r="G72" s="540" t="str">
        <f>"Территория "&amp;E72</f>
        <v>Территория 21</v>
      </c>
      <c r="H72" s="792"/>
      <c r="I72" s="792"/>
      <c r="J72" s="789"/>
      <c r="K72" s="1624"/>
      <c r="L72" s="1624"/>
      <c r="M72" s="1624"/>
      <c r="N72" s="226"/>
      <c r="O72" s="1624"/>
      <c r="P72" s="225"/>
      <c r="Q72" s="225"/>
      <c r="R72" s="225"/>
      <c r="S72" s="225"/>
      <c r="T72" s="1819"/>
      <c r="U72" s="1819"/>
      <c r="V72" s="1819"/>
      <c r="W72" s="1819"/>
      <c r="X72" s="1819"/>
      <c r="Y72" s="1819"/>
      <c r="Z72" s="1819"/>
      <c r="AA72" s="1819"/>
      <c r="AB72" s="1819"/>
      <c r="AC72" s="1819"/>
    </row>
    <row customHeight="1" ht="15">
      <c r="A73" s="2217"/>
      <c r="B73" s="1160">
        <v>1</v>
      </c>
      <c r="C73" s="1160"/>
      <c r="D73" s="800"/>
      <c r="E73" s="1813" t="str">
        <f>A72&amp;"."&amp;B73</f>
        <v>21.1</v>
      </c>
      <c r="F73" s="803" t="s">
        <v>187</v>
      </c>
      <c r="G73" s="793" t="s">
        <v>188</v>
      </c>
      <c r="H73" s="793" t="s">
        <v>188</v>
      </c>
      <c r="I73" s="791" t="s">
        <v>189</v>
      </c>
      <c r="J73" s="1624"/>
      <c r="K73" s="1636"/>
      <c r="L73" s="1636"/>
      <c r="M73" s="1624" t="str">
        <f t="array" ref="M73:M73">IF(ISERROR(MATCH(MID(N73,1,250),MID(note_ter,1,250),0)),"n","y")</f>
        <v>n</v>
      </c>
      <c r="N73" s="1636"/>
      <c r="O73" s="1624" t="str">
        <f>H73&amp;"("&amp;I73&amp;")"</f>
        <v>Чугуевский муниципальный округ(05555000)</v>
      </c>
      <c r="P73" s="1160"/>
      <c r="Q73" s="1160"/>
      <c r="R73" s="420"/>
      <c r="S73" s="1160"/>
      <c r="T73" s="1160"/>
      <c r="U73" s="1160"/>
      <c r="V73" s="422"/>
      <c r="W73" s="422"/>
      <c r="X73" s="419"/>
      <c r="Y73" s="419"/>
      <c r="Z73" s="419"/>
      <c r="AA73" s="419"/>
      <c r="AB73" s="419"/>
      <c r="AC73" s="419"/>
    </row>
    <row customHeight="1" ht="15">
      <c r="A74" s="2217"/>
      <c r="B74" s="1160"/>
      <c r="C74" s="412"/>
      <c r="D74" s="801"/>
      <c r="E74" s="421"/>
      <c r="F74" s="177"/>
      <c r="G74" s="415" t="s">
        <v>101</v>
      </c>
      <c r="H74" s="187"/>
      <c r="I74" s="424"/>
      <c r="J74" s="1636"/>
      <c r="K74" s="1636"/>
      <c r="L74" s="1636"/>
      <c r="M74" s="1636"/>
      <c r="N74" s="1624"/>
      <c r="O74" s="1636"/>
      <c r="P74" s="1160"/>
      <c r="Q74" s="1160"/>
      <c r="R74" s="420"/>
      <c r="S74" s="1160"/>
      <c r="T74" s="1160"/>
      <c r="U74" s="1160"/>
      <c r="V74" s="422"/>
      <c r="W74" s="422"/>
      <c r="X74" s="419"/>
      <c r="Y74" s="419"/>
      <c r="Z74" s="419"/>
      <c r="AA74" s="419"/>
      <c r="AB74" s="419"/>
      <c r="AC74" s="419"/>
    </row>
    <row customHeight="1" ht="15">
      <c r="A75" s="2217" t="s">
        <v>190</v>
      </c>
      <c r="B75" s="1160"/>
      <c r="C75" s="801" t="s">
        <v>103</v>
      </c>
      <c r="D75" s="1818"/>
      <c r="E75" s="1805" t="str">
        <f>A75</f>
        <v>22</v>
      </c>
      <c r="F75" s="804" t="s">
        <v>191</v>
      </c>
      <c r="G75" s="540" t="str">
        <f>"Территория "&amp;E75</f>
        <v>Территория 22</v>
      </c>
      <c r="H75" s="792"/>
      <c r="I75" s="792"/>
      <c r="J75" s="789"/>
      <c r="K75" s="1624"/>
      <c r="L75" s="1624"/>
      <c r="M75" s="1624"/>
      <c r="N75" s="226"/>
      <c r="O75" s="1624"/>
      <c r="P75" s="225"/>
      <c r="Q75" s="225"/>
      <c r="R75" s="225"/>
      <c r="S75" s="225"/>
      <c r="T75" s="1819"/>
      <c r="U75" s="1819"/>
      <c r="V75" s="1819"/>
      <c r="W75" s="1819"/>
      <c r="X75" s="1819"/>
      <c r="Y75" s="1819"/>
      <c r="Z75" s="1819"/>
      <c r="AA75" s="1819"/>
      <c r="AB75" s="1819"/>
      <c r="AC75" s="1819"/>
    </row>
    <row customHeight="1" ht="15">
      <c r="A76" s="2217"/>
      <c r="B76" s="1160">
        <v>1</v>
      </c>
      <c r="C76" s="1160"/>
      <c r="D76" s="800"/>
      <c r="E76" s="1813" t="str">
        <f>A75&amp;"."&amp;B76</f>
        <v>22.1</v>
      </c>
      <c r="F76" s="803" t="s">
        <v>192</v>
      </c>
      <c r="G76" s="793" t="s">
        <v>193</v>
      </c>
      <c r="H76" s="793" t="s">
        <v>193</v>
      </c>
      <c r="I76" s="791" t="s">
        <v>194</v>
      </c>
      <c r="J76" s="1624"/>
      <c r="K76" s="1636"/>
      <c r="L76" s="1636"/>
      <c r="M76" s="1624" t="str">
        <f t="array" ref="M76:M76">IF(ISERROR(MATCH(MID(N76,1,250),MID(note_ter,1,250),0)),"n","y")</f>
        <v>n</v>
      </c>
      <c r="N76" s="1636"/>
      <c r="O76" s="1624" t="str">
        <f>H76&amp;"("&amp;I76&amp;")"</f>
        <v>Шкотовский муниципальный округ(05557000)</v>
      </c>
      <c r="P76" s="1160"/>
      <c r="Q76" s="1160"/>
      <c r="R76" s="420"/>
      <c r="S76" s="1160"/>
      <c r="T76" s="1160"/>
      <c r="U76" s="1160"/>
      <c r="V76" s="422"/>
      <c r="W76" s="422"/>
      <c r="X76" s="419"/>
      <c r="Y76" s="419"/>
      <c r="Z76" s="419"/>
      <c r="AA76" s="419"/>
      <c r="AB76" s="419"/>
      <c r="AC76" s="419"/>
    </row>
    <row customHeight="1" ht="15">
      <c r="A77" s="2217"/>
      <c r="B77" s="1160"/>
      <c r="C77" s="412"/>
      <c r="D77" s="801"/>
      <c r="E77" s="421"/>
      <c r="F77" s="177"/>
      <c r="G77" s="415" t="s">
        <v>101</v>
      </c>
      <c r="H77" s="187"/>
      <c r="I77" s="424"/>
      <c r="J77" s="1636"/>
      <c r="K77" s="1636"/>
      <c r="L77" s="1636"/>
      <c r="M77" s="1636"/>
      <c r="N77" s="1624"/>
      <c r="O77" s="1636"/>
      <c r="P77" s="1160"/>
      <c r="Q77" s="1160"/>
      <c r="R77" s="420"/>
      <c r="S77" s="1160"/>
      <c r="T77" s="1160"/>
      <c r="U77" s="1160"/>
      <c r="V77" s="422"/>
      <c r="W77" s="422"/>
      <c r="X77" s="419"/>
      <c r="Y77" s="419"/>
      <c r="Z77" s="419"/>
      <c r="AA77" s="419"/>
      <c r="AB77" s="419"/>
      <c r="AC77" s="419"/>
    </row>
    <row customHeight="1" ht="15">
      <c r="A78" s="2217" t="s">
        <v>195</v>
      </c>
      <c r="B78" s="1160"/>
      <c r="C78" s="801" t="s">
        <v>103</v>
      </c>
      <c r="D78" s="1818"/>
      <c r="E78" s="1805" t="str">
        <f>A78</f>
        <v>23</v>
      </c>
      <c r="F78" s="804" t="s">
        <v>196</v>
      </c>
      <c r="G78" s="540" t="str">
        <f>"Территория "&amp;E78</f>
        <v>Территория 23</v>
      </c>
      <c r="H78" s="792"/>
      <c r="I78" s="792"/>
      <c r="J78" s="789"/>
      <c r="K78" s="1624"/>
      <c r="L78" s="1624"/>
      <c r="M78" s="1624"/>
      <c r="N78" s="226"/>
      <c r="O78" s="1624"/>
      <c r="P78" s="225"/>
      <c r="Q78" s="225"/>
      <c r="R78" s="225"/>
      <c r="S78" s="225"/>
      <c r="T78" s="1819"/>
      <c r="U78" s="1819"/>
      <c r="V78" s="1819"/>
      <c r="W78" s="1819"/>
      <c r="X78" s="1819"/>
      <c r="Y78" s="1819"/>
      <c r="Z78" s="1819"/>
      <c r="AA78" s="1819"/>
      <c r="AB78" s="1819"/>
      <c r="AC78" s="1819"/>
    </row>
    <row customHeight="1" ht="15">
      <c r="A79" s="2217"/>
      <c r="B79" s="1160">
        <v>1</v>
      </c>
      <c r="C79" s="1160"/>
      <c r="D79" s="800"/>
      <c r="E79" s="1813" t="str">
        <f>A78&amp;"."&amp;B79</f>
        <v>23.1</v>
      </c>
      <c r="F79" s="803" t="s">
        <v>197</v>
      </c>
      <c r="G79" s="793" t="s">
        <v>198</v>
      </c>
      <c r="H79" s="793" t="s">
        <v>198</v>
      </c>
      <c r="I79" s="791" t="s">
        <v>199</v>
      </c>
      <c r="J79" s="1624"/>
      <c r="K79" s="1636"/>
      <c r="L79" s="1636"/>
      <c r="M79" s="1624" t="str">
        <f t="array" ref="M79:M79">IF(ISERROR(MATCH(MID(N79,1,250),MID(note_ter,1,250),0)),"n","y")</f>
        <v>n</v>
      </c>
      <c r="N79" s="1636"/>
      <c r="O79" s="1624" t="str">
        <f>H79&amp;"("&amp;I79&amp;")"</f>
        <v>Хорольский муниципальный округ(05550000)</v>
      </c>
      <c r="P79" s="1160"/>
      <c r="Q79" s="1160"/>
      <c r="R79" s="420"/>
      <c r="S79" s="1160"/>
      <c r="T79" s="1160"/>
      <c r="U79" s="1160"/>
      <c r="V79" s="422"/>
      <c r="W79" s="422"/>
      <c r="X79" s="419"/>
      <c r="Y79" s="419"/>
      <c r="Z79" s="419"/>
      <c r="AA79" s="419"/>
      <c r="AB79" s="419"/>
      <c r="AC79" s="419"/>
    </row>
    <row customHeight="1" ht="15">
      <c r="A80" s="2217"/>
      <c r="B80" s="1160"/>
      <c r="C80" s="412"/>
      <c r="D80" s="801"/>
      <c r="E80" s="421"/>
      <c r="F80" s="177"/>
      <c r="G80" s="415" t="s">
        <v>101</v>
      </c>
      <c r="H80" s="187"/>
      <c r="I80" s="424"/>
      <c r="J80" s="1636"/>
      <c r="K80" s="1636"/>
      <c r="L80" s="1636"/>
      <c r="M80" s="1636"/>
      <c r="N80" s="1624"/>
      <c r="O80" s="1636"/>
      <c r="P80" s="1160"/>
      <c r="Q80" s="1160"/>
      <c r="R80" s="420"/>
      <c r="S80" s="1160"/>
      <c r="T80" s="1160"/>
      <c r="U80" s="1160"/>
      <c r="V80" s="422"/>
      <c r="W80" s="422"/>
      <c r="X80" s="419"/>
      <c r="Y80" s="419"/>
      <c r="Z80" s="419"/>
      <c r="AA80" s="419"/>
      <c r="AB80" s="419"/>
      <c r="AC80" s="419"/>
    </row>
    <row customHeight="1" ht="15">
      <c r="A81" s="2217" t="s">
        <v>200</v>
      </c>
      <c r="B81" s="1160"/>
      <c r="C81" s="801" t="s">
        <v>103</v>
      </c>
      <c r="D81" s="1818"/>
      <c r="E81" s="1805" t="str">
        <f>A81</f>
        <v>24</v>
      </c>
      <c r="F81" s="804" t="s">
        <v>201</v>
      </c>
      <c r="G81" s="540" t="str">
        <f>"Территория "&amp;E81</f>
        <v>Территория 24</v>
      </c>
      <c r="H81" s="792"/>
      <c r="I81" s="792"/>
      <c r="J81" s="789"/>
      <c r="K81" s="1624"/>
      <c r="L81" s="1624"/>
      <c r="M81" s="1624"/>
      <c r="N81" s="226"/>
      <c r="O81" s="1624"/>
      <c r="P81" s="225"/>
      <c r="Q81" s="225"/>
      <c r="R81" s="225"/>
      <c r="S81" s="225"/>
      <c r="T81" s="1819"/>
      <c r="U81" s="1819"/>
      <c r="V81" s="1819"/>
      <c r="W81" s="1819"/>
      <c r="X81" s="1819"/>
      <c r="Y81" s="1819"/>
      <c r="Z81" s="1819"/>
      <c r="AA81" s="1819"/>
      <c r="AB81" s="1819"/>
      <c r="AC81" s="1819"/>
    </row>
    <row customHeight="1" ht="15">
      <c r="A82" s="2217"/>
      <c r="B82" s="1160">
        <v>1</v>
      </c>
      <c r="C82" s="1160"/>
      <c r="D82" s="800"/>
      <c r="E82" s="1813" t="str">
        <f>A81&amp;"."&amp;B82</f>
        <v>24.1</v>
      </c>
      <c r="F82" s="803" t="s">
        <v>202</v>
      </c>
      <c r="G82" s="793" t="s">
        <v>203</v>
      </c>
      <c r="H82" s="793" t="s">
        <v>203</v>
      </c>
      <c r="I82" s="791" t="s">
        <v>204</v>
      </c>
      <c r="J82" s="1624"/>
      <c r="K82" s="1636"/>
      <c r="L82" s="1636"/>
      <c r="M82" s="1624" t="str">
        <f t="array" ref="M82:M82">IF(ISERROR(MATCH(MID(N82,1,250),MID(note_ter,1,250),0)),"n","y")</f>
        <v>n</v>
      </c>
      <c r="N82" s="1636"/>
      <c r="O82" s="1624" t="str">
        <f>H82&amp;"("&amp;I82&amp;")"</f>
        <v>Хасанский муниципальный округ(05548000)</v>
      </c>
      <c r="P82" s="1160"/>
      <c r="Q82" s="1160"/>
      <c r="R82" s="420"/>
      <c r="S82" s="1160"/>
      <c r="T82" s="1160"/>
      <c r="U82" s="1160"/>
      <c r="V82" s="422"/>
      <c r="W82" s="422"/>
      <c r="X82" s="419"/>
      <c r="Y82" s="419"/>
      <c r="Z82" s="419"/>
      <c r="AA82" s="419"/>
      <c r="AB82" s="419"/>
      <c r="AC82" s="419"/>
    </row>
    <row customHeight="1" ht="15">
      <c r="A83" s="2217"/>
      <c r="B83" s="1160"/>
      <c r="C83" s="412"/>
      <c r="D83" s="801"/>
      <c r="E83" s="421"/>
      <c r="F83" s="177"/>
      <c r="G83" s="415" t="s">
        <v>101</v>
      </c>
      <c r="H83" s="187"/>
      <c r="I83" s="424"/>
      <c r="J83" s="1636"/>
      <c r="K83" s="1636"/>
      <c r="L83" s="1636"/>
      <c r="M83" s="1636"/>
      <c r="N83" s="1624"/>
      <c r="O83" s="1636"/>
      <c r="P83" s="1160"/>
      <c r="Q83" s="1160"/>
      <c r="R83" s="420"/>
      <c r="S83" s="1160"/>
      <c r="T83" s="1160"/>
      <c r="U83" s="1160"/>
      <c r="V83" s="422"/>
      <c r="W83" s="422"/>
      <c r="X83" s="419"/>
      <c r="Y83" s="419"/>
      <c r="Z83" s="419"/>
      <c r="AA83" s="419"/>
      <c r="AB83" s="419"/>
      <c r="AC83" s="419"/>
    </row>
    <row customHeight="1" ht="15">
      <c r="A84" s="2217" t="s">
        <v>149</v>
      </c>
      <c r="B84" s="1160"/>
      <c r="C84" s="801" t="s">
        <v>103</v>
      </c>
      <c r="D84" s="1818"/>
      <c r="E84" s="1805" t="str">
        <f>A84</f>
        <v>25</v>
      </c>
      <c r="F84" s="804" t="s">
        <v>205</v>
      </c>
      <c r="G84" s="540" t="str">
        <f>"Территория "&amp;E84</f>
        <v>Территория 25</v>
      </c>
      <c r="H84" s="792"/>
      <c r="I84" s="792"/>
      <c r="J84" s="789"/>
      <c r="K84" s="1624"/>
      <c r="L84" s="1624"/>
      <c r="M84" s="1624"/>
      <c r="N84" s="226"/>
      <c r="O84" s="1624"/>
      <c r="P84" s="225"/>
      <c r="Q84" s="225"/>
      <c r="R84" s="225"/>
      <c r="S84" s="225"/>
      <c r="T84" s="1819"/>
      <c r="U84" s="1819"/>
      <c r="V84" s="1819"/>
      <c r="W84" s="1819"/>
      <c r="X84" s="1819"/>
      <c r="Y84" s="1819"/>
      <c r="Z84" s="1819"/>
      <c r="AA84" s="1819"/>
      <c r="AB84" s="1819"/>
      <c r="AC84" s="1819"/>
    </row>
    <row customHeight="1" ht="15">
      <c r="A85" s="2217"/>
      <c r="B85" s="1160">
        <v>1</v>
      </c>
      <c r="C85" s="1160"/>
      <c r="D85" s="800"/>
      <c r="E85" s="1813" t="str">
        <f>A84&amp;"."&amp;B85</f>
        <v>25.1</v>
      </c>
      <c r="F85" s="803" t="s">
        <v>206</v>
      </c>
      <c r="G85" s="793" t="s">
        <v>207</v>
      </c>
      <c r="H85" s="793" t="s">
        <v>207</v>
      </c>
      <c r="I85" s="791" t="s">
        <v>208</v>
      </c>
      <c r="J85" s="1624"/>
      <c r="K85" s="1636"/>
      <c r="L85" s="1636"/>
      <c r="M85" s="1624" t="str">
        <f t="array" ref="M85:M85">IF(ISERROR(MATCH(MID(N85,1,250),MID(note_ter,1,250),0)),"n","y")</f>
        <v>n</v>
      </c>
      <c r="N85" s="1636"/>
      <c r="O85" s="1624" t="str">
        <f>H85&amp;"("&amp;I85&amp;")"</f>
        <v>Пожарский муниципальный округ(05534000)</v>
      </c>
      <c r="P85" s="1160"/>
      <c r="Q85" s="1160"/>
      <c r="R85" s="420"/>
      <c r="S85" s="1160"/>
      <c r="T85" s="1160"/>
      <c r="U85" s="1160"/>
      <c r="V85" s="422"/>
      <c r="W85" s="422"/>
      <c r="X85" s="419"/>
      <c r="Y85" s="419"/>
      <c r="Z85" s="419"/>
      <c r="AA85" s="419"/>
      <c r="AB85" s="419"/>
      <c r="AC85" s="419"/>
    </row>
    <row customHeight="1" ht="15">
      <c r="A86" s="2217"/>
      <c r="B86" s="1160"/>
      <c r="C86" s="412"/>
      <c r="D86" s="801"/>
      <c r="E86" s="421"/>
      <c r="F86" s="177"/>
      <c r="G86" s="415" t="s">
        <v>101</v>
      </c>
      <c r="H86" s="187"/>
      <c r="I86" s="424"/>
      <c r="J86" s="1636"/>
      <c r="K86" s="1636"/>
      <c r="L86" s="1636"/>
      <c r="M86" s="1636"/>
      <c r="N86" s="1624"/>
      <c r="O86" s="1636"/>
      <c r="P86" s="1160"/>
      <c r="Q86" s="1160"/>
      <c r="R86" s="420"/>
      <c r="S86" s="1160"/>
      <c r="T86" s="1160"/>
      <c r="U86" s="1160"/>
      <c r="V86" s="422"/>
      <c r="W86" s="422"/>
      <c r="X86" s="419"/>
      <c r="Y86" s="419"/>
      <c r="Z86" s="419"/>
      <c r="AA86" s="419"/>
      <c r="AB86" s="419"/>
      <c r="AC86" s="419"/>
    </row>
    <row customHeight="1" ht="15">
      <c r="A87" s="2217" t="s">
        <v>209</v>
      </c>
      <c r="B87" s="1160"/>
      <c r="C87" s="801" t="s">
        <v>103</v>
      </c>
      <c r="D87" s="1818"/>
      <c r="E87" s="1805" t="str">
        <f>A87</f>
        <v>26</v>
      </c>
      <c r="F87" s="804" t="s">
        <v>210</v>
      </c>
      <c r="G87" s="540" t="str">
        <f>"Территория "&amp;E87</f>
        <v>Территория 26</v>
      </c>
      <c r="H87" s="792"/>
      <c r="I87" s="792"/>
      <c r="J87" s="789"/>
      <c r="K87" s="1624"/>
      <c r="L87" s="1624"/>
      <c r="M87" s="1624"/>
      <c r="N87" s="226"/>
      <c r="O87" s="1624"/>
      <c r="P87" s="225"/>
      <c r="Q87" s="225"/>
      <c r="R87" s="225"/>
      <c r="S87" s="225"/>
      <c r="T87" s="1819"/>
      <c r="U87" s="1819"/>
      <c r="V87" s="1819"/>
      <c r="W87" s="1819"/>
      <c r="X87" s="1819"/>
      <c r="Y87" s="1819"/>
      <c r="Z87" s="1819"/>
      <c r="AA87" s="1819"/>
      <c r="AB87" s="1819"/>
      <c r="AC87" s="1819"/>
    </row>
    <row customHeight="1" ht="15">
      <c r="A88" s="2217"/>
      <c r="B88" s="1160">
        <v>1</v>
      </c>
      <c r="C88" s="1160"/>
      <c r="D88" s="800"/>
      <c r="E88" s="1813" t="str">
        <f>A87&amp;"."&amp;B88</f>
        <v>26.1</v>
      </c>
      <c r="F88" s="803" t="s">
        <v>211</v>
      </c>
      <c r="G88" s="793" t="s">
        <v>212</v>
      </c>
      <c r="H88" s="793" t="s">
        <v>212</v>
      </c>
      <c r="I88" s="791" t="s">
        <v>213</v>
      </c>
      <c r="J88" s="1624"/>
      <c r="K88" s="1636"/>
      <c r="L88" s="1636"/>
      <c r="M88" s="1624" t="str">
        <f t="array" ref="M88:M88">IF(ISERROR(MATCH(MID(N88,1,250),MID(note_ter,1,250),0)),"n","y")</f>
        <v>n</v>
      </c>
      <c r="N88" s="1636"/>
      <c r="O88" s="1624" t="str">
        <f>H88&amp;"("&amp;I88&amp;")"</f>
        <v>Ханкайский муниципальный округ(05546000)</v>
      </c>
      <c r="P88" s="1160"/>
      <c r="Q88" s="1160"/>
      <c r="R88" s="420"/>
      <c r="S88" s="1160"/>
      <c r="T88" s="1160"/>
      <c r="U88" s="1160"/>
      <c r="V88" s="422"/>
      <c r="W88" s="422"/>
      <c r="X88" s="419"/>
      <c r="Y88" s="419"/>
      <c r="Z88" s="419"/>
      <c r="AA88" s="419"/>
      <c r="AB88" s="419"/>
      <c r="AC88" s="419"/>
    </row>
    <row customHeight="1" ht="15">
      <c r="A89" s="2217"/>
      <c r="B89" s="1160"/>
      <c r="C89" s="412"/>
      <c r="D89" s="801"/>
      <c r="E89" s="421"/>
      <c r="F89" s="177"/>
      <c r="G89" s="415" t="s">
        <v>101</v>
      </c>
      <c r="H89" s="187"/>
      <c r="I89" s="424"/>
      <c r="J89" s="1636"/>
      <c r="K89" s="1636"/>
      <c r="L89" s="1636"/>
      <c r="M89" s="1636"/>
      <c r="N89" s="1624"/>
      <c r="O89" s="1636"/>
      <c r="P89" s="1160"/>
      <c r="Q89" s="1160"/>
      <c r="R89" s="420"/>
      <c r="S89" s="1160"/>
      <c r="T89" s="1160"/>
      <c r="U89" s="1160"/>
      <c r="V89" s="422"/>
      <c r="W89" s="422"/>
      <c r="X89" s="419"/>
      <c r="Y89" s="419"/>
      <c r="Z89" s="419"/>
      <c r="AA89" s="419"/>
      <c r="AB89" s="419"/>
      <c r="AC89" s="419"/>
    </row>
    <row customHeight="1" ht="15">
      <c r="A90" s="2217" t="s">
        <v>214</v>
      </c>
      <c r="B90" s="1160"/>
      <c r="C90" s="801" t="s">
        <v>103</v>
      </c>
      <c r="D90" s="1818"/>
      <c r="E90" s="1805" t="str">
        <f>A90</f>
        <v>27</v>
      </c>
      <c r="F90" s="804" t="s">
        <v>215</v>
      </c>
      <c r="G90" s="540" t="str">
        <f>"Территория "&amp;E90</f>
        <v>Территория 27</v>
      </c>
      <c r="H90" s="792"/>
      <c r="I90" s="792"/>
      <c r="J90" s="789"/>
      <c r="K90" s="1624"/>
      <c r="L90" s="1624"/>
      <c r="M90" s="1624"/>
      <c r="N90" s="226"/>
      <c r="O90" s="1624"/>
      <c r="P90" s="225"/>
      <c r="Q90" s="225"/>
      <c r="R90" s="225"/>
      <c r="S90" s="225"/>
      <c r="T90" s="1819"/>
      <c r="U90" s="1819"/>
      <c r="V90" s="1819"/>
      <c r="W90" s="1819"/>
      <c r="X90" s="1819"/>
      <c r="Y90" s="1819"/>
      <c r="Z90" s="1819"/>
      <c r="AA90" s="1819"/>
      <c r="AB90" s="1819"/>
      <c r="AC90" s="1819"/>
    </row>
    <row customHeight="1" ht="15">
      <c r="A91" s="2217"/>
      <c r="B91" s="1160">
        <v>1</v>
      </c>
      <c r="C91" s="1160"/>
      <c r="D91" s="800"/>
      <c r="E91" s="1813" t="str">
        <f>A90&amp;"."&amp;B91</f>
        <v>27.1</v>
      </c>
      <c r="F91" s="803" t="s">
        <v>216</v>
      </c>
      <c r="G91" s="793" t="s">
        <v>217</v>
      </c>
      <c r="H91" s="793" t="s">
        <v>217</v>
      </c>
      <c r="I91" s="791" t="s">
        <v>218</v>
      </c>
      <c r="J91" s="1624"/>
      <c r="K91" s="1636"/>
      <c r="L91" s="1636"/>
      <c r="M91" s="1624" t="str">
        <f t="array" ref="M91:M91">IF(ISERROR(MATCH(MID(N91,1,250),MID(note_ter,1,250),0)),"n","y")</f>
        <v>n</v>
      </c>
      <c r="N91" s="1636"/>
      <c r="O91" s="1624" t="str">
        <f>H91&amp;"("&amp;I91&amp;")"</f>
        <v>Спасский муниципальный район(05637000)</v>
      </c>
      <c r="P91" s="1160"/>
      <c r="Q91" s="1160"/>
      <c r="R91" s="420"/>
      <c r="S91" s="1160"/>
      <c r="T91" s="1160"/>
      <c r="U91" s="1160"/>
      <c r="V91" s="422"/>
      <c r="W91" s="422"/>
      <c r="X91" s="419"/>
      <c r="Y91" s="419"/>
      <c r="Z91" s="419"/>
      <c r="AA91" s="419"/>
      <c r="AB91" s="419"/>
      <c r="AC91" s="419"/>
    </row>
    <row customHeight="1" ht="15">
      <c r="A92" s="2217"/>
      <c r="B92" s="1160"/>
      <c r="C92" s="412"/>
      <c r="D92" s="801"/>
      <c r="E92" s="421"/>
      <c r="F92" s="177"/>
      <c r="G92" s="415" t="s">
        <v>101</v>
      </c>
      <c r="H92" s="187"/>
      <c r="I92" s="424"/>
      <c r="J92" s="1636"/>
      <c r="K92" s="1636"/>
      <c r="L92" s="1636"/>
      <c r="M92" s="1636"/>
      <c r="N92" s="1624"/>
      <c r="O92" s="1636"/>
      <c r="P92" s="1160"/>
      <c r="Q92" s="1160"/>
      <c r="R92" s="420"/>
      <c r="S92" s="1160"/>
      <c r="T92" s="1160"/>
      <c r="U92" s="1160"/>
      <c r="V92" s="422"/>
      <c r="W92" s="422"/>
      <c r="X92" s="419"/>
      <c r="Y92" s="419"/>
      <c r="Z92" s="419"/>
      <c r="AA92" s="419"/>
      <c r="AB92" s="419"/>
      <c r="AC92" s="419"/>
    </row>
    <row customHeight="1" ht="15">
      <c r="A93" s="2217" t="s">
        <v>219</v>
      </c>
      <c r="B93" s="1160"/>
      <c r="C93" s="801" t="s">
        <v>103</v>
      </c>
      <c r="D93" s="1818"/>
      <c r="E93" s="1805" t="str">
        <f>A93</f>
        <v>28</v>
      </c>
      <c r="F93" s="804" t="s">
        <v>220</v>
      </c>
      <c r="G93" s="540" t="str">
        <f>"Территория "&amp;E93</f>
        <v>Территория 28</v>
      </c>
      <c r="H93" s="792"/>
      <c r="I93" s="792"/>
      <c r="J93" s="789"/>
      <c r="K93" s="1624"/>
      <c r="L93" s="1624"/>
      <c r="M93" s="1624"/>
      <c r="N93" s="226"/>
      <c r="O93" s="1624"/>
      <c r="P93" s="225"/>
      <c r="Q93" s="225"/>
      <c r="R93" s="225"/>
      <c r="S93" s="225"/>
      <c r="T93" s="1819"/>
      <c r="U93" s="1819"/>
      <c r="V93" s="1819"/>
      <c r="W93" s="1819"/>
      <c r="X93" s="1819"/>
      <c r="Y93" s="1819"/>
      <c r="Z93" s="1819"/>
      <c r="AA93" s="1819"/>
      <c r="AB93" s="1819"/>
      <c r="AC93" s="1819"/>
    </row>
    <row customHeight="1" ht="15">
      <c r="A94" s="2217"/>
      <c r="B94" s="1160">
        <v>1</v>
      </c>
      <c r="C94" s="1160"/>
      <c r="D94" s="800"/>
      <c r="E94" s="1813" t="str">
        <f>A93&amp;"."&amp;B94</f>
        <v>28.1</v>
      </c>
      <c r="F94" s="803" t="s">
        <v>221</v>
      </c>
      <c r="G94" s="793" t="s">
        <v>222</v>
      </c>
      <c r="H94" s="793" t="s">
        <v>222</v>
      </c>
      <c r="I94" s="791" t="s">
        <v>223</v>
      </c>
      <c r="J94" s="1624"/>
      <c r="K94" s="1636"/>
      <c r="L94" s="1636"/>
      <c r="M94" s="1624" t="str">
        <f t="array" ref="M94:M94">IF(ISERROR(MATCH(MID(N94,1,250),MID(note_ter,1,250),0)),"n","y")</f>
        <v>n</v>
      </c>
      <c r="N94" s="1636"/>
      <c r="O94" s="1624" t="str">
        <f>H94&amp;"("&amp;I94&amp;")"</f>
        <v>Яковлевский муниципальный округ(05559000)</v>
      </c>
      <c r="P94" s="1160"/>
      <c r="Q94" s="1160"/>
      <c r="R94" s="420"/>
      <c r="S94" s="1160"/>
      <c r="T94" s="1160"/>
      <c r="U94" s="1160"/>
      <c r="V94" s="422"/>
      <c r="W94" s="422"/>
      <c r="X94" s="419"/>
      <c r="Y94" s="419"/>
      <c r="Z94" s="419"/>
      <c r="AA94" s="419"/>
      <c r="AB94" s="419"/>
      <c r="AC94" s="419"/>
    </row>
    <row customHeight="1" ht="15">
      <c r="A95" s="2217"/>
      <c r="B95" s="1160"/>
      <c r="C95" s="412"/>
      <c r="D95" s="801"/>
      <c r="E95" s="421"/>
      <c r="F95" s="177"/>
      <c r="G95" s="415" t="s">
        <v>101</v>
      </c>
      <c r="H95" s="187"/>
      <c r="I95" s="424"/>
      <c r="J95" s="1636"/>
      <c r="K95" s="1636"/>
      <c r="L95" s="1636"/>
      <c r="M95" s="1636"/>
      <c r="N95" s="1624"/>
      <c r="O95" s="1636"/>
      <c r="P95" s="1160"/>
      <c r="Q95" s="1160"/>
      <c r="R95" s="420"/>
      <c r="S95" s="1160"/>
      <c r="T95" s="1160"/>
      <c r="U95" s="1160"/>
      <c r="V95" s="422"/>
      <c r="W95" s="422"/>
      <c r="X95" s="419"/>
      <c r="Y95" s="419"/>
      <c r="Z95" s="419"/>
      <c r="AA95" s="419"/>
      <c r="AB95" s="419"/>
      <c r="AC95" s="419"/>
    </row>
    <row customHeight="1" ht="15">
      <c r="A96" s="2217" t="s">
        <v>224</v>
      </c>
      <c r="B96" s="1160"/>
      <c r="C96" s="801" t="s">
        <v>103</v>
      </c>
      <c r="D96" s="1818"/>
      <c r="E96" s="1805" t="str">
        <f>A96</f>
        <v>29</v>
      </c>
      <c r="F96" s="804" t="s">
        <v>225</v>
      </c>
      <c r="G96" s="540" t="str">
        <f>"Территория "&amp;E96</f>
        <v>Территория 29</v>
      </c>
      <c r="H96" s="792"/>
      <c r="I96" s="792"/>
      <c r="J96" s="789"/>
      <c r="K96" s="1624"/>
      <c r="L96" s="1624"/>
      <c r="M96" s="1624"/>
      <c r="N96" s="226"/>
      <c r="O96" s="1624"/>
      <c r="P96" s="225"/>
      <c r="Q96" s="225"/>
      <c r="R96" s="225"/>
      <c r="S96" s="225"/>
      <c r="T96" s="1819"/>
      <c r="U96" s="1819"/>
      <c r="V96" s="1819"/>
      <c r="W96" s="1819"/>
      <c r="X96" s="1819"/>
      <c r="Y96" s="1819"/>
      <c r="Z96" s="1819"/>
      <c r="AA96" s="1819"/>
      <c r="AB96" s="1819"/>
      <c r="AC96" s="1819"/>
    </row>
    <row customHeight="1" ht="15">
      <c r="A97" s="2217"/>
      <c r="B97" s="1160">
        <v>1</v>
      </c>
      <c r="C97" s="1160"/>
      <c r="D97" s="800"/>
      <c r="E97" s="1813" t="str">
        <f>A96&amp;"."&amp;B97</f>
        <v>29.1</v>
      </c>
      <c r="F97" s="803" t="s">
        <v>91</v>
      </c>
      <c r="G97" s="793" t="s">
        <v>226</v>
      </c>
      <c r="H97" s="793" t="s">
        <v>226</v>
      </c>
      <c r="I97" s="791" t="s">
        <v>227</v>
      </c>
      <c r="J97" s="1624"/>
      <c r="K97" s="1636"/>
      <c r="L97" s="1636"/>
      <c r="M97" s="1624" t="str">
        <f t="array" ref="M97:M97">IF(ISERROR(MATCH(MID(N97,1,250),MID(note_ter,1,250),0)),"n","y")</f>
        <v>n</v>
      </c>
      <c r="N97" s="1636"/>
      <c r="O97" s="1624" t="str">
        <f>H97&amp;"("&amp;I97&amp;")"</f>
        <v>Владивостокский городской округ(05701000)</v>
      </c>
      <c r="P97" s="1160"/>
      <c r="Q97" s="1160"/>
      <c r="R97" s="420"/>
      <c r="S97" s="1160"/>
      <c r="T97" s="1160"/>
      <c r="U97" s="1160"/>
      <c r="V97" s="422"/>
      <c r="W97" s="422"/>
      <c r="X97" s="419"/>
      <c r="Y97" s="419"/>
      <c r="Z97" s="419"/>
      <c r="AA97" s="419"/>
      <c r="AB97" s="419"/>
      <c r="AC97" s="419"/>
    </row>
    <row customHeight="1" ht="15">
      <c r="A98" s="2217"/>
      <c r="B98" s="1160"/>
      <c r="C98" s="412"/>
      <c r="D98" s="801"/>
      <c r="E98" s="421"/>
      <c r="F98" s="177"/>
      <c r="G98" s="415" t="s">
        <v>101</v>
      </c>
      <c r="H98" s="187"/>
      <c r="I98" s="424"/>
      <c r="J98" s="1636"/>
      <c r="K98" s="1636"/>
      <c r="L98" s="1636"/>
      <c r="M98" s="1636"/>
      <c r="N98" s="1624"/>
      <c r="O98" s="1636"/>
      <c r="P98" s="1160"/>
      <c r="Q98" s="1160"/>
      <c r="R98" s="420"/>
      <c r="S98" s="1160"/>
      <c r="T98" s="1160"/>
      <c r="U98" s="1160"/>
      <c r="V98" s="422"/>
      <c r="W98" s="422"/>
      <c r="X98" s="419"/>
      <c r="Y98" s="419"/>
      <c r="Z98" s="419"/>
      <c r="AA98" s="419"/>
      <c r="AB98" s="419"/>
      <c r="AC98" s="419"/>
    </row>
    <row customHeight="1" ht="15">
      <c r="A99" s="2217" t="s">
        <v>228</v>
      </c>
      <c r="B99" s="1160"/>
      <c r="C99" s="801" t="s">
        <v>103</v>
      </c>
      <c r="D99" s="1818"/>
      <c r="E99" s="1805" t="str">
        <f>A99</f>
        <v>30</v>
      </c>
      <c r="F99" s="804" t="s">
        <v>229</v>
      </c>
      <c r="G99" s="540" t="str">
        <f>"Территория "&amp;E99</f>
        <v>Территория 30</v>
      </c>
      <c r="H99" s="792"/>
      <c r="I99" s="792"/>
      <c r="J99" s="789"/>
      <c r="K99" s="1624"/>
      <c r="L99" s="1624"/>
      <c r="M99" s="1624"/>
      <c r="N99" s="226"/>
      <c r="O99" s="1624"/>
      <c r="P99" s="225"/>
      <c r="Q99" s="225"/>
      <c r="R99" s="225"/>
      <c r="S99" s="225"/>
      <c r="T99" s="1819"/>
      <c r="U99" s="1819"/>
      <c r="V99" s="1819"/>
      <c r="W99" s="1819"/>
      <c r="X99" s="1819"/>
      <c r="Y99" s="1819"/>
      <c r="Z99" s="1819"/>
      <c r="AA99" s="1819"/>
      <c r="AB99" s="1819"/>
      <c r="AC99" s="1819"/>
    </row>
    <row customHeight="1" ht="15">
      <c r="A100" s="2217"/>
      <c r="B100" s="1160">
        <v>1</v>
      </c>
      <c r="C100" s="1160"/>
      <c r="D100" s="800"/>
      <c r="E100" s="1813" t="str">
        <f>A99&amp;"."&amp;B100</f>
        <v>30.1</v>
      </c>
      <c r="F100" s="803" t="s">
        <v>230</v>
      </c>
      <c r="G100" s="793" t="s">
        <v>231</v>
      </c>
      <c r="H100" s="793" t="s">
        <v>231</v>
      </c>
      <c r="I100" s="791" t="s">
        <v>232</v>
      </c>
      <c r="J100" s="1624"/>
      <c r="K100" s="1636"/>
      <c r="L100" s="1636"/>
      <c r="M100" s="1624" t="str">
        <f t="array" ref="M100:M100">IF(ISERROR(MATCH(MID(N100,1,250),MID(note_ter,1,250),0)),"n","y")</f>
        <v>n</v>
      </c>
      <c r="N100" s="1636"/>
      <c r="O100" s="1624" t="str">
        <f>H100&amp;"("&amp;I100&amp;")"</f>
        <v>городской округ Большой Камень(05706000)</v>
      </c>
      <c r="P100" s="1160"/>
      <c r="Q100" s="1160"/>
      <c r="R100" s="420"/>
      <c r="S100" s="1160"/>
      <c r="T100" s="1160"/>
      <c r="U100" s="1160"/>
      <c r="V100" s="422"/>
      <c r="W100" s="422"/>
      <c r="X100" s="419"/>
      <c r="Y100" s="419"/>
      <c r="Z100" s="419"/>
      <c r="AA100" s="419"/>
      <c r="AB100" s="419"/>
      <c r="AC100" s="419"/>
    </row>
    <row customHeight="1" ht="15">
      <c r="A101" s="2217"/>
      <c r="B101" s="1160"/>
      <c r="C101" s="412"/>
      <c r="D101" s="801"/>
      <c r="E101" s="421"/>
      <c r="F101" s="177"/>
      <c r="G101" s="415" t="s">
        <v>101</v>
      </c>
      <c r="H101" s="187"/>
      <c r="I101" s="424"/>
      <c r="J101" s="1636"/>
      <c r="K101" s="1636"/>
      <c r="L101" s="1636"/>
      <c r="M101" s="1636"/>
      <c r="N101" s="1624"/>
      <c r="O101" s="1636"/>
      <c r="P101" s="1160"/>
      <c r="Q101" s="1160"/>
      <c r="R101" s="420"/>
      <c r="S101" s="1160"/>
      <c r="T101" s="1160"/>
      <c r="U101" s="1160"/>
      <c r="V101" s="422"/>
      <c r="W101" s="422"/>
      <c r="X101" s="419"/>
      <c r="Y101" s="419"/>
      <c r="Z101" s="419"/>
      <c r="AA101" s="419"/>
      <c r="AB101" s="419"/>
      <c r="AC101" s="419"/>
    </row>
    <row customHeight="1" ht="15">
      <c r="A102" s="2217" t="s">
        <v>233</v>
      </c>
      <c r="B102" s="1160"/>
      <c r="C102" s="801" t="s">
        <v>103</v>
      </c>
      <c r="D102" s="1818"/>
      <c r="E102" s="1805" t="str">
        <f>A102</f>
        <v>31</v>
      </c>
      <c r="F102" s="804" t="s">
        <v>234</v>
      </c>
      <c r="G102" s="540" t="str">
        <f>"Территория "&amp;E102</f>
        <v>Территория 31</v>
      </c>
      <c r="H102" s="792"/>
      <c r="I102" s="792"/>
      <c r="J102" s="789"/>
      <c r="K102" s="1624"/>
      <c r="L102" s="1624"/>
      <c r="M102" s="1624"/>
      <c r="N102" s="226"/>
      <c r="O102" s="1624"/>
      <c r="P102" s="225"/>
      <c r="Q102" s="225"/>
      <c r="R102" s="225"/>
      <c r="S102" s="225"/>
      <c r="T102" s="1819"/>
      <c r="U102" s="1819"/>
      <c r="V102" s="1819"/>
      <c r="W102" s="1819"/>
      <c r="X102" s="1819"/>
      <c r="Y102" s="1819"/>
      <c r="Z102" s="1819"/>
      <c r="AA102" s="1819"/>
      <c r="AB102" s="1819"/>
      <c r="AC102" s="1819"/>
    </row>
    <row customHeight="1" ht="15">
      <c r="A103" s="2217"/>
      <c r="B103" s="1160">
        <v>1</v>
      </c>
      <c r="C103" s="1160"/>
      <c r="D103" s="800"/>
      <c r="E103" s="1813" t="str">
        <f>A102&amp;"."&amp;B103</f>
        <v>31.1</v>
      </c>
      <c r="F103" s="803" t="s">
        <v>235</v>
      </c>
      <c r="G103" s="793" t="s">
        <v>236</v>
      </c>
      <c r="H103" s="793" t="s">
        <v>236</v>
      </c>
      <c r="I103" s="791" t="s">
        <v>237</v>
      </c>
      <c r="J103" s="1624"/>
      <c r="K103" s="1636"/>
      <c r="L103" s="1636"/>
      <c r="M103" s="1624" t="str">
        <f t="array" ref="M103:M103">IF(ISERROR(MATCH(MID(N103,1,250),MID(note_ter,1,250),0)),"n","y")</f>
        <v>n</v>
      </c>
      <c r="N103" s="1636"/>
      <c r="O103" s="1624" t="str">
        <f>H103&amp;"("&amp;I103&amp;")"</f>
        <v>Партизанский муниципальный округ(05530000)</v>
      </c>
      <c r="P103" s="1160"/>
      <c r="Q103" s="1160"/>
      <c r="R103" s="420"/>
      <c r="S103" s="1160"/>
      <c r="T103" s="1160"/>
      <c r="U103" s="1160"/>
      <c r="V103" s="422"/>
      <c r="W103" s="422"/>
      <c r="X103" s="419"/>
      <c r="Y103" s="419"/>
      <c r="Z103" s="419"/>
      <c r="AA103" s="419"/>
      <c r="AB103" s="419"/>
      <c r="AC103" s="419"/>
    </row>
    <row customHeight="1" ht="15">
      <c r="A104" s="2217"/>
      <c r="B104" s="1160"/>
      <c r="C104" s="412"/>
      <c r="D104" s="801"/>
      <c r="E104" s="421"/>
      <c r="F104" s="177"/>
      <c r="G104" s="415" t="s">
        <v>101</v>
      </c>
      <c r="H104" s="187"/>
      <c r="I104" s="424"/>
      <c r="J104" s="1636"/>
      <c r="K104" s="1636"/>
      <c r="L104" s="1636"/>
      <c r="M104" s="1636"/>
      <c r="N104" s="1624"/>
      <c r="O104" s="1636"/>
      <c r="P104" s="1160"/>
      <c r="Q104" s="1160"/>
      <c r="R104" s="420"/>
      <c r="S104" s="1160"/>
      <c r="T104" s="1160"/>
      <c r="U104" s="1160"/>
      <c r="V104" s="422"/>
      <c r="W104" s="422"/>
      <c r="X104" s="419"/>
      <c r="Y104" s="419"/>
      <c r="Z104" s="419"/>
      <c r="AA104" s="419"/>
      <c r="AB104" s="419"/>
      <c r="AC104" s="419"/>
    </row>
    <row s="1819" customFormat="1" customHeight="1" ht="14.699999999999998">
      <c r="A105" s="758"/>
      <c r="B105" s="417"/>
      <c r="C105" s="758"/>
      <c r="D105" s="782"/>
      <c r="E105" s="794"/>
      <c r="F105" s="178"/>
      <c r="G105" s="416" t="s">
        <v>238</v>
      </c>
      <c r="H105" s="178"/>
      <c r="I105" s="179"/>
      <c r="J105" s="249"/>
      <c r="K105" s="155"/>
      <c r="L105" s="155"/>
      <c r="M105" s="155"/>
      <c r="N105" s="226" t="s">
        <v>239</v>
      </c>
      <c r="O105" s="155"/>
      <c r="P105" s="225"/>
      <c r="Q105" s="225"/>
      <c r="R105" s="225"/>
      <c r="S105" s="225"/>
      <c r="AC105" s="116">
        <v>14</v>
      </c>
    </row>
    <row s="1819" customFormat="1" customHeight="1" ht="22.049999999999997">
      <c r="A106" s="758"/>
      <c r="B106" s="417"/>
      <c r="C106" s="758"/>
      <c r="D106" s="165"/>
      <c r="E106" s="180"/>
      <c r="F106" s="180"/>
      <c r="G106" s="180"/>
      <c r="H106" s="180"/>
      <c r="I106" s="180"/>
      <c r="J106" s="155"/>
      <c r="K106" s="155"/>
      <c r="L106" s="155"/>
      <c r="M106" s="155"/>
      <c r="N106" s="226"/>
      <c r="O106" s="155"/>
      <c r="P106" s="225"/>
      <c r="Q106" s="225"/>
      <c r="R106" s="225"/>
      <c r="S106" s="225"/>
      <c r="AC106" s="116">
        <v>21</v>
      </c>
    </row>
    <row s="1819" customFormat="1" customHeight="1" ht="14.699999999999998">
      <c r="A107" s="758"/>
      <c r="B107" s="417"/>
      <c r="C107" s="758"/>
      <c r="D107" s="165"/>
      <c r="E107" s="83"/>
      <c r="F107" s="758"/>
      <c r="G107" s="83"/>
      <c r="H107" s="83"/>
      <c r="I107" s="83"/>
      <c r="J107" s="155"/>
      <c r="K107" s="155"/>
      <c r="L107" s="155"/>
      <c r="M107" s="155"/>
      <c r="N107" s="226"/>
      <c r="O107" s="155"/>
      <c r="P107" s="225"/>
      <c r="Q107" s="225"/>
      <c r="R107" s="225"/>
      <c r="S107" s="225"/>
      <c r="AC107" s="116">
        <v>14</v>
      </c>
    </row>
    <row s="1819" customFormat="1" customHeight="1" ht="1.05">
      <c r="A108" s="758"/>
      <c r="B108" s="417"/>
      <c r="C108" s="758"/>
      <c r="D108" s="165"/>
      <c r="E108" s="83"/>
      <c r="F108" s="758"/>
      <c r="G108" s="83"/>
      <c r="H108" s="83"/>
      <c r="I108" s="83"/>
      <c r="J108" s="155"/>
      <c r="K108" s="155"/>
      <c r="L108" s="155"/>
      <c r="M108" s="155"/>
      <c r="N108" s="226"/>
      <c r="O108" s="155"/>
      <c r="P108" s="225"/>
      <c r="Q108" s="225"/>
      <c r="R108" s="225"/>
      <c r="S108" s="225"/>
      <c r="AC108" s="116">
        <v>1</v>
      </c>
    </row>
    <row s="1064" customFormat="1" customHeight="1" ht="10.5">
      <c r="B109" s="834"/>
      <c r="D109" s="182"/>
      <c r="J109" s="155"/>
      <c r="K109" s="155"/>
      <c r="L109" s="155"/>
      <c r="M109" s="155"/>
      <c r="N109" s="226"/>
      <c r="O109" s="155"/>
      <c r="P109" s="225"/>
      <c r="Q109" s="225"/>
      <c r="R109" s="225"/>
      <c r="S109" s="225"/>
      <c r="AC109" s="181">
        <v>10</v>
      </c>
    </row>
    <row s="1064" customFormat="1" customHeight="1" ht="10.5">
      <c r="B110" s="834"/>
      <c r="D110" s="182"/>
      <c r="J110" s="155"/>
      <c r="K110" s="155"/>
      <c r="L110" s="155"/>
      <c r="M110" s="155"/>
      <c r="N110" s="226"/>
      <c r="O110" s="155"/>
      <c r="P110" s="225"/>
      <c r="Q110" s="225"/>
      <c r="R110" s="225"/>
      <c r="S110" s="225"/>
      <c r="AC110" s="181">
        <v>10</v>
      </c>
    </row>
    <row customHeight="1" ht="14.699999999999998">
      <c r="AC111" s="83">
        <v>14</v>
      </c>
    </row>
    <row customHeight="1" ht="14.699999999999998">
      <c r="AC112" s="83">
        <v>14</v>
      </c>
    </row>
    <row customHeight="1" ht="14.699999999999998">
      <c r="AC113" s="83">
        <v>14</v>
      </c>
    </row>
    <row customHeight="1" ht="14.699999999999998">
      <c r="H114" s="64"/>
      <c r="AC114" s="83">
        <v>14</v>
      </c>
    </row>
    <row customHeight="1" ht="14.699999999999998">
      <c r="AC115" s="83">
        <v>14</v>
      </c>
    </row>
    <row customHeight="1" ht="14.699999999999998">
      <c r="AC116" s="83">
        <v>14</v>
      </c>
    </row>
    <row customHeight="1" ht="14.699999999999998">
      <c r="AC117" s="83">
        <v>14</v>
      </c>
    </row>
    <row customHeight="1" ht="14.699999999999998">
      <c r="J118" s="83"/>
      <c r="K118" s="83"/>
      <c r="L118" s="83"/>
      <c r="AC118" s="83">
        <v>14</v>
      </c>
    </row>
    <row customHeight="1" ht="22.5" hidden="1">
      <c r="A119" s="758" t="s">
        <v>82</v>
      </c>
      <c r="B119" s="417">
        <v>0</v>
      </c>
      <c r="C119" s="758">
        <v>3</v>
      </c>
      <c r="D119" s="165">
        <v>3</v>
      </c>
      <c r="E119" s="83">
        <v>6</v>
      </c>
      <c r="F119" s="758">
        <v>0</v>
      </c>
      <c r="G119" s="83">
        <v>46</v>
      </c>
      <c r="H119" s="83">
        <v>42</v>
      </c>
      <c r="I119" s="83">
        <v>14</v>
      </c>
      <c r="J119" s="155">
        <v>3</v>
      </c>
      <c r="K119" s="155">
        <v>0</v>
      </c>
      <c r="L119" s="155">
        <v>0</v>
      </c>
      <c r="M119" s="155">
        <v>0</v>
      </c>
      <c r="N119" s="226">
        <v>0</v>
      </c>
      <c r="O119" s="155">
        <v>0</v>
      </c>
      <c r="P119" s="225">
        <v>0</v>
      </c>
      <c r="Q119" s="225">
        <v>0</v>
      </c>
      <c r="R119" s="225">
        <v>0</v>
      </c>
      <c r="S119" s="225">
        <v>0</v>
      </c>
      <c r="T119" s="83">
        <v>0</v>
      </c>
      <c r="U119" s="83">
        <v>0</v>
      </c>
      <c r="V119" s="83">
        <v>0</v>
      </c>
      <c r="W119" s="83">
        <v>0</v>
      </c>
      <c r="X119" s="83">
        <v>0</v>
      </c>
      <c r="Y119" s="83">
        <v>0</v>
      </c>
      <c r="Z119" s="83">
        <v>0</v>
      </c>
      <c r="AA119" s="83">
        <v>0</v>
      </c>
      <c r="AB119" s="83">
        <v>8</v>
      </c>
      <c r="AC119" s="83">
        <v>23</v>
      </c>
    </row>
  </sheetData>
  <sheetProtection formatColumns="0" formatRows="0" autoFilter="0" sort="0" insertRows="0" insertColumns="1" deleteRows="0" deleteColumns="0"/>
  <mergeCells count="34">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72:A74"/>
    <mergeCell ref="A75:A77"/>
    <mergeCell ref="A78:A80"/>
    <mergeCell ref="A81:A83"/>
    <mergeCell ref="A84:A86"/>
    <mergeCell ref="A87:A89"/>
    <mergeCell ref="A90:A92"/>
    <mergeCell ref="A93:A95"/>
    <mergeCell ref="A96:A98"/>
    <mergeCell ref="A99:A101"/>
    <mergeCell ref="A102:A104"/>
  </mergeCells>
  <dataValidations count="31">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60">
      <formula1>900</formula1>
    </dataValidation>
    <dataValidation type="textLength" operator="lessThanOrEqual" allowBlank="1" showInputMessage="1" showErrorMessage="1" errorTitle="Ошибка" error="Допускается ввод не более 900 символов!" sqref="G63">
      <formula1>900</formula1>
    </dataValidation>
    <dataValidation type="textLength" operator="lessThanOrEqual" allowBlank="1" showInputMessage="1" showErrorMessage="1" errorTitle="Ошибка" error="Допускается ввод не более 900 символов!" sqref="G66">
      <formula1>900</formula1>
    </dataValidation>
    <dataValidation type="textLength" operator="lessThanOrEqual" allowBlank="1" showInputMessage="1" showErrorMessage="1" errorTitle="Ошибка" error="Допускается ввод не более 900 символов!" sqref="G69">
      <formula1>900</formula1>
    </dataValidation>
    <dataValidation type="textLength" operator="lessThanOrEqual" allowBlank="1" showInputMessage="1" showErrorMessage="1" errorTitle="Ошибка" error="Допускается ввод не более 900 символов!" sqref="G72">
      <formula1>900</formula1>
    </dataValidation>
    <dataValidation type="textLength" operator="lessThanOrEqual" allowBlank="1" showInputMessage="1" showErrorMessage="1" errorTitle="Ошибка" error="Допускается ввод не более 900 символов!" sqref="G75">
      <formula1>900</formula1>
    </dataValidation>
    <dataValidation type="textLength" operator="lessThanOrEqual" allowBlank="1" showInputMessage="1" showErrorMessage="1" errorTitle="Ошибка" error="Допускается ввод не более 900 символов!" sqref="G78">
      <formula1>900</formula1>
    </dataValidation>
    <dataValidation type="textLength" operator="lessThanOrEqual" allowBlank="1" showInputMessage="1" showErrorMessage="1" errorTitle="Ошибка" error="Допускается ввод не более 900 символов!" sqref="G81">
      <formula1>900</formula1>
    </dataValidation>
    <dataValidation type="textLength" operator="lessThanOrEqual" allowBlank="1" showInputMessage="1" showErrorMessage="1" errorTitle="Ошибка" error="Допускается ввод не более 900 символов!" sqref="G84">
      <formula1>900</formula1>
    </dataValidation>
    <dataValidation type="textLength" operator="lessThanOrEqual" allowBlank="1" showInputMessage="1" showErrorMessage="1" errorTitle="Ошибка" error="Допускается ввод не более 900 символов!" sqref="G87">
      <formula1>900</formula1>
    </dataValidation>
    <dataValidation type="textLength" operator="lessThanOrEqual" allowBlank="1" showInputMessage="1" showErrorMessage="1" errorTitle="Ошибка" error="Допускается ввод не более 900 символов!" sqref="G90">
      <formula1>900</formula1>
    </dataValidation>
    <dataValidation type="textLength" operator="lessThanOrEqual" allowBlank="1" showInputMessage="1" showErrorMessage="1" errorTitle="Ошибка" error="Допускается ввод не более 900 символов!" sqref="G93">
      <formula1>900</formula1>
    </dataValidation>
    <dataValidation type="textLength" operator="lessThanOrEqual" allowBlank="1" showInputMessage="1" showErrorMessage="1" errorTitle="Ошибка" error="Допускается ввод не более 900 символов!" sqref="G96">
      <formula1>900</formula1>
    </dataValidation>
    <dataValidation type="textLength" operator="lessThanOrEqual" allowBlank="1" showInputMessage="1" showErrorMessage="1" errorTitle="Ошибка" error="Допускается ввод не более 900 символов!" sqref="G99">
      <formula1>900</formula1>
    </dataValidation>
    <dataValidation type="textLength" operator="lessThanOrEqual" allowBlank="1" showInputMessage="1" showErrorMessage="1" errorTitle="Ошибка" error="Допускается ввод не более 900 символов!" sqref="G10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F856B-0C65-D4EB-93F7-D257F928FF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255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521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522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654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655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607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608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530</v>
      </c>
      <c r="P6" s="2257"/>
      <c r="Q6" s="2257">
        <v>1</v>
      </c>
      <c r="R6" s="357"/>
      <c r="S6" s="1493">
        <f>$J6</f>
      </c>
      <c r="T6" s="286" t="s">
        <v>531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609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611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536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541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542</v>
      </c>
      <c r="P20" s="1362"/>
      <c r="Q20" s="1442"/>
      <c r="R20" s="1442"/>
      <c r="S20" s="729"/>
      <c r="T20" s="1160" t="s">
        <v>543</v>
      </c>
      <c r="W20" s="1366"/>
      <c r="X20" s="1366"/>
      <c r="Y20" s="1366"/>
      <c r="Z20" s="1366"/>
      <c r="AA20" s="1366"/>
      <c r="AB20" s="1366"/>
      <c r="AD20" s="186" t="s">
        <v>544</v>
      </c>
      <c r="AF20" s="186" t="s">
        <v>545</v>
      </c>
      <c r="AG20" s="1160" t="s">
        <v>543</v>
      </c>
      <c r="AH20" s="1366"/>
      <c r="AI20" s="1366"/>
      <c r="AJ20" s="1366"/>
      <c r="AK20" s="1366"/>
      <c r="AL20" s="1366"/>
      <c r="AO20" s="186" t="s">
        <v>546</v>
      </c>
      <c r="AQ20" s="186" t="s">
        <v>545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551</v>
      </c>
      <c r="AG34" s="326"/>
      <c r="AH34" s="1635"/>
      <c r="AI34" s="1635"/>
      <c r="AJ34" s="1635"/>
      <c r="AK34" s="1635"/>
      <c r="AL34" s="1635"/>
      <c r="AM34" s="326"/>
      <c r="AN34" s="326"/>
      <c r="AO34" s="326"/>
      <c r="AP34" s="326"/>
      <c r="AQ34" s="278" t="s">
        <v>551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425</v>
      </c>
      <c r="AY36" s="1155">
        <v>14</v>
      </c>
    </row>
    <row customHeight="1" ht="14.699999999999998">
      <c r="Q37" s="376"/>
      <c r="R37" s="376"/>
      <c r="S37" s="2273" t="s">
        <v>88</v>
      </c>
      <c r="T37" s="2209" t="s">
        <v>552</v>
      </c>
      <c r="U37" s="301"/>
      <c r="V37" s="2274" t="s">
        <v>553</v>
      </c>
      <c r="W37" s="2291"/>
      <c r="X37" s="2291"/>
      <c r="Y37" s="2291"/>
      <c r="Z37" s="2291"/>
      <c r="AA37" s="2291"/>
      <c r="AB37" s="2291"/>
      <c r="AC37" s="2275"/>
      <c r="AD37" s="2275"/>
      <c r="AE37" s="2276"/>
      <c r="AF37" s="2277" t="s">
        <v>554</v>
      </c>
      <c r="AG37" s="2274" t="s">
        <v>553</v>
      </c>
      <c r="AH37" s="2275"/>
      <c r="AI37" s="2275"/>
      <c r="AJ37" s="2275"/>
      <c r="AK37" s="2275"/>
      <c r="AL37" s="2275"/>
      <c r="AM37" s="2275"/>
      <c r="AN37" s="2275"/>
      <c r="AO37" s="2275"/>
      <c r="AP37" s="2276"/>
      <c r="AQ37" s="2277" t="s">
        <v>555</v>
      </c>
      <c r="AR37" s="2280" t="s">
        <v>556</v>
      </c>
      <c r="AS37" s="2127"/>
      <c r="AY37" s="1155">
        <v>14</v>
      </c>
    </row>
    <row customHeight="1" ht="19.95">
      <c r="Q38" s="376"/>
      <c r="R38" s="376"/>
      <c r="S38" s="2273"/>
      <c r="T38" s="2209"/>
      <c r="U38" s="1031"/>
      <c r="V38" s="2366" t="s">
        <v>656</v>
      </c>
      <c r="W38" s="2365" t="s">
        <v>657</v>
      </c>
      <c r="X38" s="2365"/>
      <c r="Y38" s="2365"/>
      <c r="Z38" s="2365" t="s">
        <v>658</v>
      </c>
      <c r="AA38" s="2365"/>
      <c r="AB38" s="2365"/>
      <c r="AC38" s="2294" t="s">
        <v>560</v>
      </c>
      <c r="AD38" s="2313"/>
      <c r="AE38" s="2314"/>
      <c r="AF38" s="2278"/>
      <c r="AG38" s="2366" t="s">
        <v>656</v>
      </c>
      <c r="AH38" s="2365" t="s">
        <v>657</v>
      </c>
      <c r="AI38" s="2365"/>
      <c r="AJ38" s="2365"/>
      <c r="AK38" s="2365" t="s">
        <v>658</v>
      </c>
      <c r="AL38" s="2365"/>
      <c r="AM38" s="2365"/>
      <c r="AN38" s="2294" t="s">
        <v>560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659</v>
      </c>
      <c r="X39" s="2365" t="s">
        <v>660</v>
      </c>
      <c r="Y39" s="2365"/>
      <c r="Z39" s="2365" t="s">
        <v>661</v>
      </c>
      <c r="AA39" s="2365" t="s">
        <v>660</v>
      </c>
      <c r="AB39" s="2365"/>
      <c r="AC39" s="2295"/>
      <c r="AD39" s="2315"/>
      <c r="AE39" s="2316"/>
      <c r="AF39" s="2278"/>
      <c r="AG39" s="2366"/>
      <c r="AH39" s="2365" t="s">
        <v>659</v>
      </c>
      <c r="AI39" s="2365" t="s">
        <v>660</v>
      </c>
      <c r="AJ39" s="2365"/>
      <c r="AK39" s="2365" t="s">
        <v>661</v>
      </c>
      <c r="AL39" s="2365" t="s">
        <v>660</v>
      </c>
      <c r="AM39" s="2365"/>
      <c r="AN39" s="2295"/>
      <c r="AO39" s="2315"/>
      <c r="AP39" s="2316"/>
      <c r="AQ39" s="2278"/>
      <c r="AR39" s="2281"/>
      <c r="AS39" s="2127"/>
      <c r="AT39" s="1636"/>
      <c r="AU39" s="1636"/>
      <c r="AV39" s="1636"/>
      <c r="AW39" s="1636"/>
      <c r="AX39" s="1636"/>
      <c r="AY39" s="1631">
        <v>19</v>
      </c>
    </row>
    <row customHeight="1" ht="61.949999999999996">
      <c r="A40" s="1370"/>
      <c r="B40" s="1370" t="s">
        <v>267</v>
      </c>
      <c r="C40" s="1370" t="s">
        <v>268</v>
      </c>
      <c r="D40" s="1370" t="s">
        <v>269</v>
      </c>
      <c r="E40" s="1364" t="s">
        <v>561</v>
      </c>
      <c r="F40" s="1364" t="s">
        <v>562</v>
      </c>
      <c r="G40" s="1364" t="s">
        <v>563</v>
      </c>
      <c r="H40" s="1364"/>
      <c r="I40" s="1364" t="s">
        <v>614</v>
      </c>
      <c r="J40" s="1364" t="s">
        <v>566</v>
      </c>
      <c r="K40" s="1364" t="s">
        <v>615</v>
      </c>
      <c r="L40" s="1364" t="s">
        <v>542</v>
      </c>
      <c r="Q40" s="376"/>
      <c r="R40" s="376"/>
      <c r="S40" s="2273"/>
      <c r="T40" s="2209"/>
      <c r="U40" s="302"/>
      <c r="V40" s="2366"/>
      <c r="W40" s="2365"/>
      <c r="X40" s="1983" t="s">
        <v>662</v>
      </c>
      <c r="Y40" s="1983" t="s">
        <v>663</v>
      </c>
      <c r="Z40" s="2365"/>
      <c r="AA40" s="1983" t="s">
        <v>664</v>
      </c>
      <c r="AB40" s="1983" t="s">
        <v>665</v>
      </c>
      <c r="AC40" s="1489" t="s">
        <v>570</v>
      </c>
      <c r="AD40" s="2270" t="s">
        <v>571</v>
      </c>
      <c r="AE40" s="2271"/>
      <c r="AF40" s="2279"/>
      <c r="AG40" s="2366"/>
      <c r="AH40" s="2365"/>
      <c r="AI40" s="1983" t="s">
        <v>662</v>
      </c>
      <c r="AJ40" s="1983" t="s">
        <v>663</v>
      </c>
      <c r="AK40" s="2365"/>
      <c r="AL40" s="1983" t="s">
        <v>664</v>
      </c>
      <c r="AM40" s="1983" t="s">
        <v>665</v>
      </c>
      <c r="AN40" s="1489" t="s">
        <v>570</v>
      </c>
      <c r="AO40" s="2270" t="s">
        <v>571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132</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375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255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375</v>
      </c>
      <c r="B43" s="1363" t="s">
        <v>376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521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522</v>
      </c>
      <c r="AU43" s="500"/>
      <c r="AV43" s="500" t="str">
        <f>IF(T43="","",T43)</f>
        <v>Территория действия тарифа</v>
      </c>
      <c r="AW43" s="500"/>
      <c r="AX43" s="500"/>
      <c r="AY43" s="1155">
        <v>23</v>
      </c>
    </row>
    <row customHeight="1" ht="24">
      <c r="A44" s="1363" t="s">
        <v>375</v>
      </c>
      <c r="B44" s="1363" t="s">
        <v>376</v>
      </c>
      <c r="C44" s="1363" t="s">
        <v>377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654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655</v>
      </c>
      <c r="AU44" s="500"/>
      <c r="AV44" s="500" t="str">
        <f>IF(T44="","",T44)</f>
        <v>Наименование централизованной системы горячего водоснабжения</v>
      </c>
      <c r="AW44" s="500"/>
      <c r="AX44" s="500"/>
      <c r="AY44" s="1155">
        <v>23</v>
      </c>
    </row>
    <row customHeight="1" ht="24">
      <c r="A45" s="1363" t="s">
        <v>375</v>
      </c>
      <c r="B45" s="1363" t="s">
        <v>376</v>
      </c>
      <c r="C45" s="1363" t="s">
        <v>377</v>
      </c>
      <c r="D45" s="1363" t="s">
        <v>666</v>
      </c>
      <c r="E45" s="2259"/>
      <c r="F45" s="2259"/>
      <c r="G45" s="2259"/>
      <c r="H45" s="2259"/>
      <c r="I45" s="2256" t="str">
        <f>S44&amp;".1"</f>
        <v>...1</v>
      </c>
      <c r="J45" s="1363"/>
      <c r="K45" s="1363"/>
      <c r="L45" s="1364"/>
      <c r="P45" s="2257">
        <v>1</v>
      </c>
      <c r="Q45" s="1481"/>
      <c r="R45" s="356"/>
      <c r="S45" s="1493" t="str">
        <f>$I45</f>
        <v>...1</v>
      </c>
      <c r="T45" s="285" t="s">
        <v>607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608</v>
      </c>
      <c r="AU45" s="500"/>
      <c r="AV45" s="500" t="str">
        <f>IF(T45="","",T45)</f>
        <v>Наименование признака дифференциации</v>
      </c>
      <c r="AW45" s="500"/>
      <c r="AX45" s="500"/>
      <c r="AY45" s="1155">
        <v>23</v>
      </c>
    </row>
    <row customHeight="1" ht="24">
      <c r="A46" s="1363" t="s">
        <v>375</v>
      </c>
      <c r="B46" s="1363" t="s">
        <v>376</v>
      </c>
      <c r="C46" s="1363" t="s">
        <v>377</v>
      </c>
      <c r="D46" s="1363" t="s">
        <v>666</v>
      </c>
      <c r="E46" s="2259"/>
      <c r="F46" s="2259"/>
      <c r="G46" s="2259"/>
      <c r="H46" s="2259"/>
      <c r="I46" s="2286"/>
      <c r="J46" s="2256" t="str">
        <f>I45&amp;".1"</f>
        <v>...1.1</v>
      </c>
      <c r="K46" s="1363"/>
      <c r="L46" s="1364" t="s">
        <v>530</v>
      </c>
      <c r="P46" s="2257"/>
      <c r="Q46" s="2257">
        <v>1</v>
      </c>
      <c r="R46" s="357"/>
      <c r="S46" s="1493" t="str">
        <f>$J46</f>
        <v>...1.1</v>
      </c>
      <c r="T46" s="286" t="s">
        <v>531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609</v>
      </c>
      <c r="AU46" s="500"/>
      <c r="AV46" s="500" t="str">
        <f>IF(T46="","",T46)</f>
        <v>Группа потребителей</v>
      </c>
      <c r="AW46" s="500"/>
      <c r="AX46" s="500"/>
      <c r="AY46" s="1155">
        <v>23</v>
      </c>
    </row>
    <row customHeight="1" ht="24">
      <c r="A47" s="1363" t="s">
        <v>375</v>
      </c>
      <c r="B47" s="1363" t="s">
        <v>376</v>
      </c>
      <c r="C47" s="1363" t="s">
        <v>377</v>
      </c>
      <c r="D47" s="1363" t="s">
        <v>666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375</v>
      </c>
      <c r="B48" s="1363" t="s">
        <v>376</v>
      </c>
      <c r="C48" s="1363" t="s">
        <v>377</v>
      </c>
      <c r="D48" s="1363" t="s">
        <v>666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375</v>
      </c>
      <c r="B49" s="1363" t="s">
        <v>376</v>
      </c>
      <c r="C49" s="1363" t="s">
        <v>377</v>
      </c>
      <c r="D49" s="1363" t="s">
        <v>666</v>
      </c>
      <c r="E49" s="2259"/>
      <c r="F49" s="2259"/>
      <c r="G49" s="2259"/>
      <c r="H49" s="2259"/>
      <c r="I49" s="2286"/>
      <c r="J49" s="2256"/>
      <c r="K49" s="1363"/>
      <c r="L49" s="1364"/>
      <c r="P49" s="2257"/>
      <c r="Q49" s="2257"/>
      <c r="R49" s="356"/>
      <c r="S49" s="1278"/>
      <c r="T49" s="287" t="s">
        <v>610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611</v>
      </c>
      <c r="AU49" s="500"/>
      <c r="AV49" s="500" t="str">
        <f>IF(T49="","",T49)</f>
        <v>Добавить значение признака дифференциации</v>
      </c>
      <c r="AW49" s="500"/>
      <c r="AX49" s="500"/>
      <c r="AY49" s="1155">
        <v>20</v>
      </c>
    </row>
    <row customHeight="1" ht="22.049999999999997">
      <c r="A50" s="1363" t="s">
        <v>375</v>
      </c>
      <c r="B50" s="1363" t="s">
        <v>376</v>
      </c>
      <c r="C50" s="1363" t="s">
        <v>377</v>
      </c>
      <c r="D50" s="1363" t="s">
        <v>666</v>
      </c>
      <c r="E50" s="2259"/>
      <c r="F50" s="2259"/>
      <c r="G50" s="2259"/>
      <c r="H50" s="2259"/>
      <c r="I50" s="2256"/>
      <c r="J50" s="1363"/>
      <c r="K50" s="1363"/>
      <c r="L50" s="1364"/>
      <c r="P50" s="2257"/>
      <c r="Q50" s="1481"/>
      <c r="R50" s="356"/>
      <c r="S50" s="1278"/>
      <c r="T50" s="365" t="s">
        <v>536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375</v>
      </c>
      <c r="B51" s="1363" t="s">
        <v>376</v>
      </c>
      <c r="C51" s="1363" t="s">
        <v>377</v>
      </c>
      <c r="D51" s="1363" t="s">
        <v>666</v>
      </c>
      <c r="E51" s="2259"/>
      <c r="F51" s="2259"/>
      <c r="G51" s="2259"/>
      <c r="H51" s="2258"/>
      <c r="I51" s="1363"/>
      <c r="J51" s="1363"/>
      <c r="K51" s="1363"/>
      <c r="L51" s="1364"/>
      <c r="M51" s="1365"/>
      <c r="N51" s="1365"/>
      <c r="O51" s="537"/>
      <c r="P51" s="360"/>
      <c r="Q51" s="375"/>
      <c r="R51" s="355"/>
      <c r="S51" s="1278"/>
      <c r="T51" s="372" t="s">
        <v>612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375</v>
      </c>
      <c r="B52" s="1343" t="s">
        <v>376</v>
      </c>
      <c r="C52" s="1314"/>
      <c r="D52" s="1314"/>
      <c r="E52" s="2259"/>
      <c r="F52" s="2258"/>
      <c r="G52" s="1314"/>
      <c r="H52" s="1314"/>
      <c r="I52" s="1314"/>
      <c r="J52" s="1314"/>
      <c r="K52" s="1314"/>
      <c r="L52" s="1494"/>
      <c r="M52" s="1321"/>
      <c r="N52" s="1321"/>
      <c r="P52" s="1316"/>
      <c r="Q52" s="1317"/>
      <c r="R52" s="1316"/>
      <c r="S52" s="1322"/>
      <c r="T52" s="1325" t="s">
        <v>539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375</v>
      </c>
      <c r="B53" s="1343"/>
      <c r="C53" s="1343"/>
      <c r="D53" s="1343"/>
      <c r="E53" s="2258"/>
      <c r="F53" s="1343"/>
      <c r="G53" s="1343"/>
      <c r="H53" s="1343"/>
      <c r="I53" s="1343"/>
      <c r="J53" s="1343"/>
      <c r="K53" s="1343"/>
      <c r="L53" s="1346"/>
      <c r="M53" s="1321"/>
      <c r="N53" s="1321"/>
      <c r="O53" s="518"/>
      <c r="P53" s="380"/>
      <c r="Q53" s="1344"/>
      <c r="R53" s="380"/>
      <c r="S53" s="1322"/>
      <c r="T53" s="1325" t="s">
        <v>540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9FA86-64B9-20BF-0467-8B62FB3140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255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521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522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654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655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607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608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530</v>
      </c>
      <c r="P6" s="2257"/>
      <c r="Q6" s="2257">
        <v>1</v>
      </c>
      <c r="R6" s="357"/>
      <c r="S6" s="1493">
        <f>$J6</f>
      </c>
      <c r="T6" s="286" t="s">
        <v>531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609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610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611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536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612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539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540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541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542</v>
      </c>
      <c r="P20" s="1362"/>
      <c r="Q20" s="1442"/>
      <c r="R20" s="1442"/>
      <c r="S20" s="729"/>
      <c r="T20" s="1160" t="s">
        <v>543</v>
      </c>
      <c r="W20" s="1366"/>
      <c r="X20" s="1366"/>
      <c r="Y20" s="1366"/>
      <c r="Z20" s="1366"/>
      <c r="AA20" s="1366"/>
      <c r="AD20" s="186" t="s">
        <v>544</v>
      </c>
      <c r="AF20" s="186" t="s">
        <v>545</v>
      </c>
      <c r="AG20" s="1160" t="s">
        <v>543</v>
      </c>
      <c r="AH20" s="1366"/>
      <c r="AI20" s="1366"/>
      <c r="AJ20" s="1366"/>
      <c r="AK20" s="1366"/>
      <c r="AL20" s="1366"/>
      <c r="AO20" s="186" t="s">
        <v>546</v>
      </c>
      <c r="AQ20" s="186" t="s">
        <v>545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547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548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549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550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551</v>
      </c>
      <c r="AG34" s="326"/>
      <c r="AH34" s="1635"/>
      <c r="AI34" s="1635"/>
      <c r="AJ34" s="1635"/>
      <c r="AK34" s="1635"/>
      <c r="AL34" s="1635"/>
      <c r="AM34" s="326"/>
      <c r="AN34" s="326"/>
      <c r="AO34" s="326"/>
      <c r="AP34" s="326"/>
      <c r="AQ34" s="278" t="s">
        <v>551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424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425</v>
      </c>
      <c r="AY36" s="1155">
        <v>14</v>
      </c>
    </row>
    <row customHeight="1" ht="14.699999999999998">
      <c r="Q37" s="376"/>
      <c r="R37" s="376"/>
      <c r="S37" s="2273" t="s">
        <v>88</v>
      </c>
      <c r="T37" s="2209" t="s">
        <v>552</v>
      </c>
      <c r="U37" s="301"/>
      <c r="V37" s="2274" t="s">
        <v>553</v>
      </c>
      <c r="W37" s="2275"/>
      <c r="X37" s="2275"/>
      <c r="Y37" s="2275"/>
      <c r="Z37" s="2275"/>
      <c r="AA37" s="2275"/>
      <c r="AB37" s="2275"/>
      <c r="AC37" s="2275"/>
      <c r="AD37" s="2275"/>
      <c r="AE37" s="2276"/>
      <c r="AF37" s="2277" t="s">
        <v>554</v>
      </c>
      <c r="AG37" s="2274" t="s">
        <v>553</v>
      </c>
      <c r="AH37" s="2275"/>
      <c r="AI37" s="2275"/>
      <c r="AJ37" s="2275"/>
      <c r="AK37" s="2275"/>
      <c r="AL37" s="2275"/>
      <c r="AM37" s="2275"/>
      <c r="AN37" s="2275"/>
      <c r="AO37" s="2275"/>
      <c r="AP37" s="2276"/>
      <c r="AQ37" s="2277" t="s">
        <v>555</v>
      </c>
      <c r="AR37" s="2280" t="s">
        <v>556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656</v>
      </c>
      <c r="W38" s="2365" t="s">
        <v>657</v>
      </c>
      <c r="X38" s="2365"/>
      <c r="Y38" s="2365"/>
      <c r="Z38" s="2365" t="s">
        <v>658</v>
      </c>
      <c r="AA38" s="2365"/>
      <c r="AB38" s="2365"/>
      <c r="AC38" s="2294" t="s">
        <v>560</v>
      </c>
      <c r="AD38" s="2313"/>
      <c r="AE38" s="2314"/>
      <c r="AF38" s="2278"/>
      <c r="AG38" s="2366" t="s">
        <v>656</v>
      </c>
      <c r="AH38" s="2365" t="s">
        <v>657</v>
      </c>
      <c r="AI38" s="2365"/>
      <c r="AJ38" s="2365"/>
      <c r="AK38" s="2365" t="s">
        <v>658</v>
      </c>
      <c r="AL38" s="2365"/>
      <c r="AM38" s="2365"/>
      <c r="AN38" s="2294" t="s">
        <v>560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659</v>
      </c>
      <c r="X39" s="2365" t="s">
        <v>660</v>
      </c>
      <c r="Y39" s="2365"/>
      <c r="Z39" s="2365" t="s">
        <v>661</v>
      </c>
      <c r="AA39" s="2365" t="s">
        <v>660</v>
      </c>
      <c r="AB39" s="2365"/>
      <c r="AC39" s="2295"/>
      <c r="AD39" s="2315"/>
      <c r="AE39" s="2316"/>
      <c r="AF39" s="2278"/>
      <c r="AG39" s="2366"/>
      <c r="AH39" s="2365" t="s">
        <v>659</v>
      </c>
      <c r="AI39" s="2365" t="s">
        <v>660</v>
      </c>
      <c r="AJ39" s="2365"/>
      <c r="AK39" s="2365" t="s">
        <v>661</v>
      </c>
      <c r="AL39" s="2365" t="s">
        <v>660</v>
      </c>
      <c r="AM39" s="2365"/>
      <c r="AN39" s="2295"/>
      <c r="AO39" s="2315"/>
      <c r="AP39" s="2316"/>
      <c r="AQ39" s="2278"/>
      <c r="AR39" s="2281"/>
      <c r="AS39" s="2127"/>
      <c r="AY39" s="1155">
        <v>19</v>
      </c>
    </row>
    <row customHeight="1" ht="61.949999999999996">
      <c r="A40" s="1370"/>
      <c r="B40" s="1370" t="s">
        <v>267</v>
      </c>
      <c r="C40" s="1370" t="s">
        <v>268</v>
      </c>
      <c r="D40" s="1370" t="s">
        <v>269</v>
      </c>
      <c r="E40" s="1364" t="s">
        <v>561</v>
      </c>
      <c r="F40" s="1364" t="s">
        <v>562</v>
      </c>
      <c r="G40" s="1364" t="s">
        <v>563</v>
      </c>
      <c r="H40" s="1364"/>
      <c r="I40" s="1364" t="s">
        <v>614</v>
      </c>
      <c r="J40" s="1364" t="s">
        <v>566</v>
      </c>
      <c r="K40" s="1364" t="s">
        <v>615</v>
      </c>
      <c r="L40" s="1364" t="s">
        <v>542</v>
      </c>
      <c r="Q40" s="376"/>
      <c r="R40" s="376"/>
      <c r="S40" s="2273"/>
      <c r="T40" s="2209"/>
      <c r="U40" s="302"/>
      <c r="V40" s="2366"/>
      <c r="W40" s="2365"/>
      <c r="X40" s="1983" t="s">
        <v>662</v>
      </c>
      <c r="Y40" s="1983" t="s">
        <v>663</v>
      </c>
      <c r="Z40" s="2365"/>
      <c r="AA40" s="1983" t="s">
        <v>664</v>
      </c>
      <c r="AB40" s="1983" t="s">
        <v>665</v>
      </c>
      <c r="AC40" s="1489" t="s">
        <v>570</v>
      </c>
      <c r="AD40" s="2270" t="s">
        <v>571</v>
      </c>
      <c r="AE40" s="2271"/>
      <c r="AF40" s="2279"/>
      <c r="AG40" s="2366"/>
      <c r="AH40" s="2365"/>
      <c r="AI40" s="1983" t="s">
        <v>662</v>
      </c>
      <c r="AJ40" s="1983" t="s">
        <v>663</v>
      </c>
      <c r="AK40" s="2365"/>
      <c r="AL40" s="1983" t="s">
        <v>664</v>
      </c>
      <c r="AM40" s="1983" t="s">
        <v>665</v>
      </c>
      <c r="AN40" s="1489" t="s">
        <v>570</v>
      </c>
      <c r="AO40" s="2270" t="s">
        <v>571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132</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380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255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380</v>
      </c>
      <c r="B43" s="1363" t="s">
        <v>381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521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522</v>
      </c>
      <c r="AU43" s="500"/>
      <c r="AV43" s="500" t="str">
        <f>IF(T43="","",T43)</f>
        <v>Территория действия тарифа</v>
      </c>
      <c r="AW43" s="500"/>
      <c r="AX43" s="500"/>
      <c r="AY43" s="1155">
        <v>23</v>
      </c>
    </row>
    <row customHeight="1" ht="24">
      <c r="A44" s="1363" t="s">
        <v>380</v>
      </c>
      <c r="B44" s="1363" t="s">
        <v>381</v>
      </c>
      <c r="C44" s="1363" t="s">
        <v>382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654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655</v>
      </c>
      <c r="AU44" s="500"/>
      <c r="AV44" s="500" t="str">
        <f>IF(T44="","",T44)</f>
        <v>Наименование централизованной системы горячего водоснабжения</v>
      </c>
      <c r="AW44" s="500"/>
      <c r="AX44" s="500"/>
      <c r="AY44" s="1155">
        <v>23</v>
      </c>
    </row>
    <row customHeight="1" ht="24">
      <c r="A45" s="1363" t="s">
        <v>380</v>
      </c>
      <c r="B45" s="1363" t="s">
        <v>381</v>
      </c>
      <c r="C45" s="1363" t="s">
        <v>382</v>
      </c>
      <c r="D45" s="1363" t="s">
        <v>667</v>
      </c>
      <c r="E45" s="2259"/>
      <c r="F45" s="2259"/>
      <c r="G45" s="2259"/>
      <c r="H45" s="2259"/>
      <c r="I45" s="2256" t="str">
        <f>S44&amp;".1"</f>
        <v>...1</v>
      </c>
      <c r="J45" s="1363"/>
      <c r="K45" s="1363"/>
      <c r="L45" s="1364"/>
      <c r="P45" s="2257">
        <v>1</v>
      </c>
      <c r="Q45" s="1481"/>
      <c r="R45" s="356"/>
      <c r="S45" s="1493" t="str">
        <f>$I45</f>
        <v>...1</v>
      </c>
      <c r="T45" s="285" t="s">
        <v>607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608</v>
      </c>
      <c r="AU45" s="500"/>
      <c r="AV45" s="500" t="str">
        <f>IF(T45="","",T45)</f>
        <v>Наименование признака дифференциации</v>
      </c>
      <c r="AW45" s="500"/>
      <c r="AX45" s="500"/>
      <c r="AY45" s="1155">
        <v>23</v>
      </c>
    </row>
    <row customHeight="1" ht="24">
      <c r="A46" s="1363" t="s">
        <v>380</v>
      </c>
      <c r="B46" s="1363" t="s">
        <v>381</v>
      </c>
      <c r="C46" s="1363" t="s">
        <v>382</v>
      </c>
      <c r="D46" s="1363" t="s">
        <v>667</v>
      </c>
      <c r="E46" s="2259"/>
      <c r="F46" s="2259"/>
      <c r="G46" s="2259"/>
      <c r="H46" s="2259"/>
      <c r="I46" s="2286"/>
      <c r="J46" s="2256" t="str">
        <f>I45&amp;".1"</f>
        <v>...1.1</v>
      </c>
      <c r="K46" s="1363"/>
      <c r="L46" s="1364" t="s">
        <v>530</v>
      </c>
      <c r="P46" s="2257"/>
      <c r="Q46" s="2257">
        <v>1</v>
      </c>
      <c r="R46" s="357"/>
      <c r="S46" s="1493" t="str">
        <f>$J46</f>
        <v>...1.1</v>
      </c>
      <c r="T46" s="286" t="s">
        <v>531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609</v>
      </c>
      <c r="AU46" s="500"/>
      <c r="AV46" s="500" t="str">
        <f>IF(T46="","",T46)</f>
        <v>Группа потребителей</v>
      </c>
      <c r="AW46" s="500"/>
      <c r="AX46" s="500"/>
      <c r="AY46" s="1155">
        <v>23</v>
      </c>
    </row>
    <row customHeight="1" ht="24">
      <c r="A47" s="1363" t="s">
        <v>380</v>
      </c>
      <c r="B47" s="1363" t="s">
        <v>381</v>
      </c>
      <c r="C47" s="1363" t="s">
        <v>382</v>
      </c>
      <c r="D47" s="1363" t="s">
        <v>667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380</v>
      </c>
      <c r="B48" s="1363" t="s">
        <v>381</v>
      </c>
      <c r="C48" s="1363" t="s">
        <v>382</v>
      </c>
      <c r="D48" s="1363" t="s">
        <v>667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380</v>
      </c>
      <c r="B49" s="1363" t="s">
        <v>381</v>
      </c>
      <c r="C49" s="1363" t="s">
        <v>382</v>
      </c>
      <c r="D49" s="1363" t="s">
        <v>667</v>
      </c>
      <c r="E49" s="2259"/>
      <c r="F49" s="2259"/>
      <c r="G49" s="2259"/>
      <c r="H49" s="2259"/>
      <c r="I49" s="2286"/>
      <c r="J49" s="2256"/>
      <c r="K49" s="1363"/>
      <c r="L49" s="1364"/>
      <c r="P49" s="2257"/>
      <c r="Q49" s="2257"/>
      <c r="R49" s="356"/>
      <c r="S49" s="1278"/>
      <c r="T49" s="287" t="s">
        <v>610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611</v>
      </c>
      <c r="AU49" s="500"/>
      <c r="AV49" s="500" t="str">
        <f>IF(T49="","",T49)</f>
        <v>Добавить значение признака дифференциации</v>
      </c>
      <c r="AW49" s="500"/>
      <c r="AX49" s="500"/>
      <c r="AY49" s="1155">
        <v>20</v>
      </c>
    </row>
    <row customHeight="1" ht="22.049999999999997">
      <c r="A50" s="1363" t="s">
        <v>380</v>
      </c>
      <c r="B50" s="1363" t="s">
        <v>381</v>
      </c>
      <c r="C50" s="1363" t="s">
        <v>382</v>
      </c>
      <c r="D50" s="1363" t="s">
        <v>667</v>
      </c>
      <c r="E50" s="2259"/>
      <c r="F50" s="2259"/>
      <c r="G50" s="2259"/>
      <c r="H50" s="2259"/>
      <c r="I50" s="2256"/>
      <c r="J50" s="1363"/>
      <c r="K50" s="1363"/>
      <c r="L50" s="1364"/>
      <c r="P50" s="2257"/>
      <c r="Q50" s="1481"/>
      <c r="R50" s="356"/>
      <c r="S50" s="1278"/>
      <c r="T50" s="365" t="s">
        <v>536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380</v>
      </c>
      <c r="B51" s="1363" t="s">
        <v>381</v>
      </c>
      <c r="C51" s="1363" t="s">
        <v>382</v>
      </c>
      <c r="D51" s="1363" t="s">
        <v>667</v>
      </c>
      <c r="E51" s="2259"/>
      <c r="F51" s="2259"/>
      <c r="G51" s="2259"/>
      <c r="H51" s="2258"/>
      <c r="I51" s="1363"/>
      <c r="J51" s="1363"/>
      <c r="K51" s="1363"/>
      <c r="L51" s="1364"/>
      <c r="M51" s="1365"/>
      <c r="N51" s="1365"/>
      <c r="O51" s="537"/>
      <c r="P51" s="360"/>
      <c r="Q51" s="375"/>
      <c r="R51" s="355"/>
      <c r="S51" s="1278"/>
      <c r="T51" s="372" t="s">
        <v>612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380</v>
      </c>
      <c r="B52" s="1343" t="s">
        <v>381</v>
      </c>
      <c r="C52" s="1314"/>
      <c r="D52" s="1314"/>
      <c r="E52" s="2259"/>
      <c r="F52" s="2258"/>
      <c r="G52" s="1314"/>
      <c r="H52" s="1314"/>
      <c r="I52" s="1314"/>
      <c r="J52" s="1314"/>
      <c r="K52" s="1314"/>
      <c r="L52" s="1494"/>
      <c r="M52" s="1321"/>
      <c r="N52" s="1321"/>
      <c r="P52" s="1316"/>
      <c r="Q52" s="1317"/>
      <c r="R52" s="1316"/>
      <c r="S52" s="1322"/>
      <c r="T52" s="1325" t="s">
        <v>539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380</v>
      </c>
      <c r="B53" s="1343"/>
      <c r="C53" s="1343"/>
      <c r="D53" s="1343"/>
      <c r="E53" s="2258"/>
      <c r="F53" s="1343"/>
      <c r="G53" s="1343"/>
      <c r="H53" s="1343"/>
      <c r="I53" s="1343"/>
      <c r="J53" s="1343"/>
      <c r="K53" s="1343"/>
      <c r="L53" s="1346"/>
      <c r="M53" s="1321"/>
      <c r="N53" s="1321"/>
      <c r="O53" s="518"/>
      <c r="P53" s="380"/>
      <c r="Q53" s="1344"/>
      <c r="R53" s="380"/>
      <c r="S53" s="1322"/>
      <c r="T53" s="1325" t="s">
        <v>540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1F141-EAFF-B01C-EE1E-37B4E60FAE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255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521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522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654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655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526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527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625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626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627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628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629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539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540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541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542</v>
      </c>
      <c r="P24" s="1508"/>
      <c r="Q24" s="1510"/>
      <c r="R24" s="1510"/>
      <c r="AA24" s="1507" t="s">
        <v>544</v>
      </c>
      <c r="AC24" s="1507" t="s">
        <v>545</v>
      </c>
      <c r="AD24" s="1507" t="s">
        <v>593</v>
      </c>
      <c r="AH24" s="1507" t="s">
        <v>593</v>
      </c>
      <c r="AK24" s="1507" t="s">
        <v>630</v>
      </c>
      <c r="AL24" s="1507" t="s">
        <v>593</v>
      </c>
      <c r="AP24" s="1507" t="s">
        <v>593</v>
      </c>
      <c r="AY24" s="1507" t="s">
        <v>544</v>
      </c>
      <c r="BA24" s="1507" t="s">
        <v>545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547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548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547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548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551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551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424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425</v>
      </c>
      <c r="BI40" s="1155">
        <v>14</v>
      </c>
    </row>
    <row customHeight="1" ht="14.699999999999998">
      <c r="Q41" s="291"/>
      <c r="R41" s="376"/>
      <c r="S41" s="2273" t="s">
        <v>88</v>
      </c>
      <c r="T41" s="2209" t="s">
        <v>631</v>
      </c>
      <c r="U41" s="301"/>
      <c r="V41" s="2274" t="s">
        <v>553</v>
      </c>
      <c r="W41" s="2275"/>
      <c r="X41" s="2275"/>
      <c r="Y41" s="2275"/>
      <c r="Z41" s="2275"/>
      <c r="AA41" s="2275"/>
      <c r="AB41" s="2276"/>
      <c r="AC41" s="2277" t="s">
        <v>554</v>
      </c>
      <c r="AD41" s="2328" t="s">
        <v>632</v>
      </c>
      <c r="AE41" s="2291"/>
      <c r="AF41" s="2291"/>
      <c r="AG41" s="2329"/>
      <c r="AH41" s="2328" t="s">
        <v>633</v>
      </c>
      <c r="AI41" s="2291"/>
      <c r="AJ41" s="2291"/>
      <c r="AK41" s="2329"/>
      <c r="AL41" s="2328" t="s">
        <v>634</v>
      </c>
      <c r="AM41" s="2291"/>
      <c r="AN41" s="2291"/>
      <c r="AO41" s="2329"/>
      <c r="AP41" s="2328" t="s">
        <v>635</v>
      </c>
      <c r="AQ41" s="2291"/>
      <c r="AR41" s="2291"/>
      <c r="AS41" s="2329"/>
      <c r="AT41" s="2274" t="s">
        <v>553</v>
      </c>
      <c r="AU41" s="2275"/>
      <c r="AV41" s="2275"/>
      <c r="AW41" s="2275"/>
      <c r="AX41" s="2275"/>
      <c r="AY41" s="2275"/>
      <c r="AZ41" s="2276"/>
      <c r="BA41" s="2277" t="s">
        <v>554</v>
      </c>
      <c r="BB41" s="2280" t="s">
        <v>556</v>
      </c>
      <c r="BC41" s="2127"/>
      <c r="BI41" s="1155">
        <v>14</v>
      </c>
    </row>
    <row customHeight="1" ht="35.699999999999996">
      <c r="Q42" s="291"/>
      <c r="R42" s="376"/>
      <c r="S42" s="2273"/>
      <c r="T42" s="2209"/>
      <c r="U42" s="1031"/>
      <c r="V42" s="2192" t="s">
        <v>636</v>
      </c>
      <c r="W42" s="2193"/>
      <c r="X42" s="2192" t="s">
        <v>637</v>
      </c>
      <c r="Y42" s="2193"/>
      <c r="Z42" s="2294" t="s">
        <v>638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636</v>
      </c>
      <c r="AU42" s="2193"/>
      <c r="AV42" s="2192" t="s">
        <v>637</v>
      </c>
      <c r="AW42" s="2193"/>
      <c r="AX42" s="2294" t="s">
        <v>638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267</v>
      </c>
      <c r="C44" s="1370" t="s">
        <v>268</v>
      </c>
      <c r="D44" s="1370" t="s">
        <v>269</v>
      </c>
      <c r="E44" s="1364" t="s">
        <v>561</v>
      </c>
      <c r="F44" s="1364" t="s">
        <v>562</v>
      </c>
      <c r="G44" s="1364" t="s">
        <v>563</v>
      </c>
      <c r="H44" s="1364" t="s">
        <v>564</v>
      </c>
      <c r="I44" s="1364" t="s">
        <v>565</v>
      </c>
      <c r="J44" s="1364" t="s">
        <v>566</v>
      </c>
      <c r="K44" s="1364" t="s">
        <v>567</v>
      </c>
      <c r="L44" s="1364" t="s">
        <v>542</v>
      </c>
      <c r="Q44" s="291"/>
      <c r="R44" s="376"/>
      <c r="S44" s="2273"/>
      <c r="T44" s="2209"/>
      <c r="U44" s="302"/>
      <c r="V44" s="1479" t="s">
        <v>602</v>
      </c>
      <c r="W44" s="1479" t="s">
        <v>603</v>
      </c>
      <c r="X44" s="1479" t="s">
        <v>602</v>
      </c>
      <c r="Y44" s="1479" t="s">
        <v>603</v>
      </c>
      <c r="Z44" s="1489" t="s">
        <v>570</v>
      </c>
      <c r="AA44" s="2270" t="s">
        <v>571</v>
      </c>
      <c r="AB44" s="2271"/>
      <c r="AC44" s="2279"/>
      <c r="AD44" s="2333"/>
      <c r="AE44" s="2334"/>
      <c r="AF44" s="2334"/>
      <c r="AG44" s="2335"/>
      <c r="AH44" s="2333"/>
      <c r="AI44" s="2334"/>
      <c r="AJ44" s="2334"/>
      <c r="AK44" s="2335"/>
      <c r="AL44" s="2333"/>
      <c r="AM44" s="2334"/>
      <c r="AN44" s="2334"/>
      <c r="AO44" s="2335"/>
      <c r="AP44" s="2333"/>
      <c r="AQ44" s="2334"/>
      <c r="AR44" s="2334"/>
      <c r="AS44" s="2335"/>
      <c r="AT44" s="1479" t="s">
        <v>602</v>
      </c>
      <c r="AU44" s="1479" t="s">
        <v>603</v>
      </c>
      <c r="AV44" s="1479" t="s">
        <v>602</v>
      </c>
      <c r="AW44" s="1479" t="s">
        <v>603</v>
      </c>
      <c r="AX44" s="1489" t="s">
        <v>570</v>
      </c>
      <c r="AY44" s="2270" t="s">
        <v>571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132</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385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255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385</v>
      </c>
      <c r="B47" s="1363" t="s">
        <v>386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521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522</v>
      </c>
      <c r="BE47" s="500"/>
      <c r="BF47" s="500" t="str">
        <f>IF(T47="","",T47)</f>
        <v>Территория действия тарифа</v>
      </c>
      <c r="BG47" s="500"/>
      <c r="BH47" s="500"/>
      <c r="BI47" s="1155">
        <v>21</v>
      </c>
    </row>
    <row customHeight="1" ht="35.699999999999996">
      <c r="A48" s="1363" t="s">
        <v>385</v>
      </c>
      <c r="B48" s="1363" t="s">
        <v>386</v>
      </c>
      <c r="C48" s="1363" t="s">
        <v>387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654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655</v>
      </c>
      <c r="BE48" s="500"/>
      <c r="BF48" s="500" t="str">
        <f>IF(T48="","",T48)</f>
        <v>Наименование централизованной системы горячего водоснабжения</v>
      </c>
      <c r="BG48" s="500"/>
      <c r="BH48" s="500"/>
      <c r="BI48" s="1155">
        <v>34</v>
      </c>
    </row>
    <row s="1642" customFormat="1" customHeight="1" ht="0">
      <c r="A49" s="1343" t="s">
        <v>385</v>
      </c>
      <c r="B49" s="1343" t="s">
        <v>386</v>
      </c>
      <c r="C49" s="1343" t="s">
        <v>387</v>
      </c>
      <c r="D49" s="1343" t="s">
        <v>668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526</v>
      </c>
      <c r="BE49" s="500"/>
      <c r="BF49" s="500" t="str">
        <f>IF(T49="","",T49)</f>
        <v/>
      </c>
      <c r="BG49" s="500"/>
      <c r="BH49" s="500"/>
      <c r="BI49" s="511">
        <v>0</v>
      </c>
    </row>
    <row s="1642" customFormat="1" customHeight="1" ht="0">
      <c r="A50" s="1343" t="s">
        <v>385</v>
      </c>
      <c r="B50" s="1343" t="s">
        <v>386</v>
      </c>
      <c r="C50" s="1343" t="s">
        <v>387</v>
      </c>
      <c r="D50" s="1343" t="s">
        <v>668</v>
      </c>
      <c r="E50" s="2259"/>
      <c r="F50" s="2259"/>
      <c r="G50" s="2259"/>
      <c r="H50" s="2259"/>
      <c r="I50" s="2256" t="str">
        <f>S49&amp;".1"</f>
        <v>.1</v>
      </c>
      <c r="J50" s="1343"/>
      <c r="K50" s="1343"/>
      <c r="L50" s="1346" t="s">
        <v>527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385</v>
      </c>
      <c r="B51" s="1343" t="s">
        <v>386</v>
      </c>
      <c r="C51" s="1343" t="s">
        <v>387</v>
      </c>
      <c r="D51" s="1343" t="s">
        <v>668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385</v>
      </c>
      <c r="B52" s="1363" t="s">
        <v>386</v>
      </c>
      <c r="C52" s="1363" t="s">
        <v>387</v>
      </c>
      <c r="D52" s="1363" t="s">
        <v>668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625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626</v>
      </c>
      <c r="AT53" s="1393"/>
      <c r="AU53" s="1496"/>
      <c r="AV53" s="1393"/>
      <c r="AW53" s="1496"/>
      <c r="AX53" s="1393"/>
      <c r="AY53" s="1393"/>
      <c r="AZ53" s="1393"/>
      <c r="BA53" s="1393"/>
      <c r="BB53" s="1397"/>
      <c r="BC53" s="2254"/>
      <c r="BE53" s="500"/>
      <c r="BF53" s="500"/>
      <c r="BG53" s="500"/>
      <c r="BH53" s="500"/>
      <c r="BI53" s="1155">
        <v>11</v>
      </c>
    </row>
    <row customHeight="1" ht="11.549999999999999">
      <c r="A54" s="1363" t="s">
        <v>385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627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385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628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385</v>
      </c>
      <c r="B56" s="1363" t="s">
        <v>386</v>
      </c>
      <c r="C56" s="1363" t="s">
        <v>387</v>
      </c>
      <c r="D56" s="1363" t="s">
        <v>668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629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385</v>
      </c>
      <c r="B57" s="1363" t="s">
        <v>386</v>
      </c>
      <c r="C57" s="1363" t="s">
        <v>387</v>
      </c>
      <c r="D57" s="1363" t="s">
        <v>668</v>
      </c>
      <c r="E57" s="2259"/>
      <c r="F57" s="2259"/>
      <c r="G57" s="2259"/>
      <c r="H57" s="2259"/>
      <c r="I57" s="2286"/>
      <c r="J57" s="2256"/>
      <c r="K57" s="1363"/>
      <c r="L57" s="1364"/>
      <c r="P57" s="2257"/>
      <c r="Q57" s="2257"/>
      <c r="R57" s="356"/>
      <c r="S57" s="1278"/>
      <c r="T57" s="287" t="s">
        <v>592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385</v>
      </c>
      <c r="B58" s="1343" t="s">
        <v>386</v>
      </c>
      <c r="C58" s="1343" t="s">
        <v>387</v>
      </c>
      <c r="D58" s="1343" t="s">
        <v>668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385</v>
      </c>
      <c r="B59" s="1343" t="s">
        <v>386</v>
      </c>
      <c r="C59" s="1343" t="s">
        <v>387</v>
      </c>
      <c r="D59" s="1343" t="s">
        <v>668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385</v>
      </c>
      <c r="B60" s="1343" t="s">
        <v>386</v>
      </c>
      <c r="C60" s="1343" t="s">
        <v>387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385</v>
      </c>
      <c r="B61" s="1343" t="s">
        <v>386</v>
      </c>
      <c r="C61" s="1314"/>
      <c r="D61" s="1314"/>
      <c r="E61" s="2259"/>
      <c r="F61" s="2258"/>
      <c r="G61" s="1314"/>
      <c r="H61" s="1314"/>
      <c r="I61" s="1314"/>
      <c r="J61" s="1314"/>
      <c r="K61" s="1314"/>
      <c r="L61" s="1494"/>
      <c r="M61" s="1321"/>
      <c r="N61" s="1321"/>
      <c r="P61" s="1316"/>
      <c r="Q61" s="1317"/>
      <c r="R61" s="1316"/>
      <c r="S61" s="1322"/>
      <c r="T61" s="1325" t="s">
        <v>539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385</v>
      </c>
      <c r="B62" s="1343"/>
      <c r="C62" s="1343"/>
      <c r="D62" s="1343"/>
      <c r="E62" s="2258"/>
      <c r="F62" s="1343"/>
      <c r="G62" s="1343"/>
      <c r="H62" s="1343"/>
      <c r="I62" s="1343"/>
      <c r="J62" s="1343"/>
      <c r="K62" s="1343"/>
      <c r="L62" s="1346"/>
      <c r="M62" s="1321"/>
      <c r="N62" s="1321"/>
      <c r="O62" s="518"/>
      <c r="P62" s="380"/>
      <c r="Q62" s="1344"/>
      <c r="R62" s="380"/>
      <c r="S62" s="1322"/>
      <c r="T62" s="1325" t="s">
        <v>540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72A2E-977C-1285-604D-51C0670A02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669</v>
      </c>
      <c r="D2" s="1638"/>
      <c r="E2" s="546">
        <f>B2</f>
        <v>0</v>
      </c>
      <c r="F2" s="547"/>
      <c r="G2" s="1646" t="s">
        <v>670</v>
      </c>
      <c r="H2" s="1646" t="s">
        <v>670</v>
      </c>
      <c r="I2" s="1646" t="s">
        <v>670</v>
      </c>
      <c r="J2" s="289" t="s">
        <v>671</v>
      </c>
      <c r="K2" s="543"/>
      <c r="AF2" s="1631">
        <v>0</v>
      </c>
    </row>
    <row s="1642" customFormat="1" customHeight="1" ht="0.75" hidden="1">
      <c r="B3" s="2099"/>
      <c r="C3" s="1167"/>
      <c r="D3" s="548"/>
      <c r="E3" s="549"/>
      <c r="F3" s="550" t="s">
        <v>672</v>
      </c>
      <c r="G3" s="551"/>
      <c r="H3" s="551">
        <f>H4*H5+H7</f>
        <v>0</v>
      </c>
      <c r="I3" s="551">
        <f>I4*I5+I6</f>
        <v>0</v>
      </c>
      <c r="J3" s="552"/>
      <c r="AF3" s="1636">
        <v>0</v>
      </c>
    </row>
    <row customHeight="1" ht="23.25" hidden="1">
      <c r="B4" s="2099"/>
      <c r="C4" s="1167"/>
      <c r="D4" s="1638"/>
      <c r="E4" s="546" t="str">
        <f>B2&amp;".1"</f>
        <v>.1</v>
      </c>
      <c r="F4" s="553" t="s">
        <v>673</v>
      </c>
      <c r="G4" s="554"/>
      <c r="H4" s="541"/>
      <c r="I4" s="541"/>
      <c r="J4" s="289" t="s">
        <v>674</v>
      </c>
      <c r="K4" s="543"/>
      <c r="AF4" s="1631">
        <v>0</v>
      </c>
    </row>
    <row customHeight="1" ht="18.75" hidden="1">
      <c r="B5" s="2099"/>
      <c r="C5" s="1167"/>
      <c r="D5" s="1638"/>
      <c r="E5" s="546" t="str">
        <f>B2&amp;".2"</f>
        <v>.2</v>
      </c>
      <c r="F5" s="553" t="s">
        <v>675</v>
      </c>
      <c r="G5" s="1646" t="s">
        <v>676</v>
      </c>
      <c r="H5" s="541"/>
      <c r="I5" s="541"/>
      <c r="J5" s="289"/>
      <c r="K5" s="543"/>
      <c r="AF5" s="1631">
        <v>0</v>
      </c>
    </row>
    <row customHeight="1" ht="18.75" hidden="1">
      <c r="B6" s="2099"/>
      <c r="C6" s="1167"/>
      <c r="D6" s="1638"/>
      <c r="E6" s="546" t="str">
        <f>B2&amp;".3"</f>
        <v>.3</v>
      </c>
      <c r="F6" s="553" t="s">
        <v>677</v>
      </c>
      <c r="G6" s="1646" t="s">
        <v>676</v>
      </c>
      <c r="H6" s="541"/>
      <c r="I6" s="541"/>
      <c r="J6" s="289"/>
      <c r="K6" s="543"/>
      <c r="AF6" s="1631">
        <v>0</v>
      </c>
    </row>
    <row customHeight="1" ht="18.75" hidden="1">
      <c r="B7" s="2099"/>
      <c r="C7" s="1167"/>
      <c r="D7" s="1638"/>
      <c r="E7" s="546" t="str">
        <f>B2&amp;".4"</f>
        <v>.4</v>
      </c>
      <c r="F7" s="553" t="s">
        <v>678</v>
      </c>
      <c r="G7" s="1646" t="s">
        <v>670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676</v>
      </c>
      <c r="H9" s="541"/>
      <c r="I9" s="541"/>
      <c r="J9" s="542" t="s">
        <v>679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680</v>
      </c>
      <c r="H11" s="541"/>
      <c r="I11" s="541"/>
      <c r="J11" s="289" t="s">
        <v>681</v>
      </c>
      <c r="K11" s="543"/>
      <c r="AF11" s="1631">
        <v>0</v>
      </c>
    </row>
    <row customHeight="1" ht="11.25" hidden="1">
      <c r="AF12" s="1631">
        <v>0</v>
      </c>
    </row>
    <row customHeight="1" ht="22.5" hidden="1">
      <c r="D13" s="1638"/>
      <c r="E13" s="546"/>
      <c r="F13" s="540"/>
      <c r="G13" s="969" t="s">
        <v>682</v>
      </c>
      <c r="H13" s="545"/>
      <c r="I13" s="545"/>
      <c r="J13" s="745" t="s">
        <v>683</v>
      </c>
      <c r="K13" s="543"/>
      <c r="AF13" s="1631">
        <v>0</v>
      </c>
    </row>
    <row customHeight="1" ht="11.25" hidden="1">
      <c r="AF14" s="1631">
        <v>0</v>
      </c>
    </row>
    <row customHeight="1" ht="22.5" hidden="1">
      <c r="D15" s="1638"/>
      <c r="E15" s="546"/>
      <c r="F15" s="540"/>
      <c r="G15" s="1646" t="s">
        <v>684</v>
      </c>
      <c r="H15" s="545"/>
      <c r="I15" s="545"/>
      <c r="J15" s="289" t="s">
        <v>685</v>
      </c>
      <c r="K15" s="543"/>
      <c r="AF15" s="1631">
        <v>0</v>
      </c>
    </row>
    <row customHeight="1" ht="11.25" hidden="1">
      <c r="AF16" s="1631">
        <v>0</v>
      </c>
    </row>
    <row customHeight="1" ht="22.5" hidden="1">
      <c r="D17" s="1638"/>
      <c r="E17" s="546"/>
      <c r="F17" s="540"/>
      <c r="G17" s="1646" t="s">
        <v>686</v>
      </c>
      <c r="H17" s="545"/>
      <c r="I17" s="545"/>
      <c r="J17" s="289" t="s">
        <v>687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КГУП "Примтеплоэнерго"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248</v>
      </c>
      <c r="AF24" s="1636">
        <v>1</v>
      </c>
    </row>
    <row customHeight="1" ht="11.549999999999999">
      <c r="E25" s="711"/>
      <c r="F25" s="2367" t="s">
        <v>240</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Подключение (технологическое присоединение) к системе теплоснабжения</v>
      </c>
      <c r="J25" s="2127"/>
      <c r="AF25" s="1631">
        <v>11</v>
      </c>
    </row>
    <row customHeight="1" ht="11.549999999999999">
      <c r="E26" s="711"/>
      <c r="F26" s="2367" t="s">
        <v>688</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689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424</v>
      </c>
      <c r="F28" s="2370"/>
      <c r="G28" s="2370"/>
      <c r="H28" s="1645"/>
      <c r="I28" s="1645"/>
      <c r="J28" s="2127"/>
      <c r="AF28" s="1631">
        <v>11</v>
      </c>
    </row>
    <row customHeight="1" ht="24">
      <c r="E29" s="1646" t="s">
        <v>88</v>
      </c>
      <c r="F29" s="1653" t="s">
        <v>426</v>
      </c>
      <c r="G29" s="1653" t="s">
        <v>690</v>
      </c>
      <c r="H29" s="1653" t="s">
        <v>427</v>
      </c>
      <c r="I29" s="1653" t="s">
        <v>427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676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676</v>
      </c>
      <c r="H31" s="558">
        <f>SUMIF($K33:$K71,$K31,H33:H71)</f>
        <v>0</v>
      </c>
      <c r="I31" s="558">
        <f>SUMIF($K33:$K71,$K31,I33:I71)</f>
        <v>0</v>
      </c>
      <c r="J31" s="289" t="str">
        <f>FHD_NOTE_P_2</f>
        <v>Указывается суммарная себестоимость производимых товаров.</v>
      </c>
      <c r="K31" s="1636" t="s">
        <v>691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676</v>
      </c>
      <c r="H32" s="557"/>
      <c r="I32" s="557"/>
      <c r="J32" s="289" t="str">
        <f>FHD_NOTE_P_3</f>
        <v/>
      </c>
      <c r="K32" s="1636" t="str">
        <f>IF((LEN(E32)-LEN(SUBSTITUTE(E32,".","")))/LEN(".")=1,"p","")</f>
        <v>p</v>
      </c>
      <c r="AF32" s="1631">
        <v>11</v>
      </c>
    </row>
    <row customHeight="1" ht="11.25">
      <c r="A33" s="2371" t="s">
        <v>692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676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693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694</v>
      </c>
      <c r="D41" s="1638"/>
      <c r="E41" s="546" t="str">
        <f>FHD_NUM_P_5</f>
        <v/>
      </c>
      <c r="F41" s="1524" t="str">
        <f>FHD_P_5</f>
        <v/>
      </c>
      <c r="G41" s="1878" t="s">
        <v>676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676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676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676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695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696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697</v>
      </c>
      <c r="C47" s="1636"/>
      <c r="D47" s="575"/>
      <c r="E47" s="546" t="str">
        <f>FHD_NUM_P_11</f>
        <v>2.4</v>
      </c>
      <c r="F47" s="1524" t="str">
        <f>FHD_P_11</f>
        <v>Расходы на приобретение холодной воды, используемой в технологическом процессе</v>
      </c>
      <c r="G47" s="1878" t="s">
        <v>676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698</v>
      </c>
      <c r="C48" s="1636"/>
      <c r="D48" s="1638"/>
      <c r="E48" s="546" t="str">
        <f>FHD_NUM_P_12</f>
        <v>2.5</v>
      </c>
      <c r="F48" s="1524" t="str">
        <f>FHD_P_12</f>
        <v>Расходы на  химические реагенты, используемые в технологическом процессе</v>
      </c>
      <c r="G48" s="1878" t="s">
        <v>676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676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676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676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676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676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676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676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676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676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676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676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676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676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676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676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676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676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430</v>
      </c>
      <c r="H66" s="1649" t="s">
        <v>699</v>
      </c>
      <c r="I66" s="1649" t="s">
        <v>699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700</v>
      </c>
      <c r="C67" s="1636"/>
      <c r="D67" s="1638"/>
      <c r="E67" s="546" t="str">
        <f>FHD_NUM_P_31</f>
        <v/>
      </c>
      <c r="F67" s="1524" t="str">
        <f>FHD_P_31</f>
        <v/>
      </c>
      <c r="G67" s="1878" t="s">
        <v>676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430</v>
      </c>
      <c r="H68" s="1649" t="s">
        <v>699</v>
      </c>
      <c r="I68" s="1649" t="s">
        <v>699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676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701</v>
      </c>
      <c r="G71" s="572"/>
      <c r="H71" s="573"/>
      <c r="I71" s="573"/>
      <c r="J71" s="301"/>
      <c r="K71" s="1636"/>
      <c r="L71" s="1636"/>
      <c r="M71" s="1636"/>
      <c r="R71" s="1636"/>
      <c r="U71" s="544"/>
      <c r="AA71" s="1632"/>
      <c r="AB71" s="1632"/>
      <c r="AC71" s="1632"/>
      <c r="AD71" s="1632"/>
      <c r="AE71" s="1632"/>
      <c r="AF71" s="1160">
        <v>14</v>
      </c>
    </row>
    <row s="1366" customFormat="1" customHeight="1" ht="18.75">
      <c r="A72" s="989" t="s">
        <v>702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676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676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676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676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676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676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676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676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703</v>
      </c>
      <c r="C80" s="1636"/>
      <c r="D80" s="1638"/>
      <c r="E80" s="546" t="str">
        <f>FHD_NUM_P_42</f>
        <v/>
      </c>
      <c r="F80" s="2073" t="str">
        <f>FHD_P_42</f>
        <v/>
      </c>
      <c r="G80" s="2071" t="s">
        <v>676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430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704</v>
      </c>
      <c r="C82" s="735"/>
      <c r="D82" s="733"/>
      <c r="E82" s="546" t="str">
        <f>FHD_NUM_P_44</f>
        <v/>
      </c>
      <c r="F82" s="1880" t="str">
        <f>FHD_P_44</f>
        <v/>
      </c>
      <c r="G82" s="1881" t="s">
        <v>705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705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705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705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705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705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705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705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682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706</v>
      </c>
      <c r="C91" s="735"/>
      <c r="D91" s="733"/>
      <c r="E91" s="546" t="str">
        <f>FHD_NUM_P_53</f>
        <v/>
      </c>
      <c r="F91" s="1880" t="str">
        <f>FHD_P_53</f>
        <v/>
      </c>
      <c r="G91" s="1881" t="s">
        <v>705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705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707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682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708</v>
      </c>
      <c r="D96" s="1638"/>
      <c r="E96" s="546" t="str">
        <f>FHD_NUM_P_58</f>
        <v/>
      </c>
      <c r="F96" s="1880" t="str">
        <f>FHD_P_58</f>
        <v/>
      </c>
      <c r="G96" s="1881" t="s">
        <v>705</v>
      </c>
      <c r="H96" s="977"/>
      <c r="I96" s="577"/>
      <c r="J96" s="289" t="str">
        <f>FHD_NOTE_P_58</f>
        <v/>
      </c>
      <c r="K96" s="543"/>
      <c r="AF96" s="1631">
        <v>0</v>
      </c>
    </row>
    <row customHeight="1" ht="18.75" hidden="1">
      <c r="A97" s="2371"/>
      <c r="D97" s="1638"/>
      <c r="E97" s="546" t="str">
        <f>FHD_NUM_P_59</f>
        <v/>
      </c>
      <c r="F97" s="1880" t="str">
        <f>FHD_P_59</f>
        <v/>
      </c>
      <c r="G97" s="1881" t="s">
        <v>705</v>
      </c>
      <c r="H97" s="977"/>
      <c r="I97" s="577"/>
      <c r="J97" s="289" t="str">
        <f>FHD_NOTE_P_59</f>
        <v/>
      </c>
      <c r="K97" s="543"/>
      <c r="AF97" s="1631">
        <v>0</v>
      </c>
    </row>
    <row customHeight="1" ht="18.75" hidden="1">
      <c r="A98" s="2371"/>
      <c r="D98" s="1638"/>
      <c r="E98" s="546" t="str">
        <f>FHD_NUM_P_60</f>
        <v/>
      </c>
      <c r="F98" s="1880" t="str">
        <f>FHD_P_60</f>
        <v/>
      </c>
      <c r="G98" s="1881" t="s">
        <v>705</v>
      </c>
      <c r="H98" s="977"/>
      <c r="I98" s="577"/>
      <c r="J98" s="289" t="str">
        <f>FHD_NOTE_P_60</f>
        <v/>
      </c>
      <c r="K98" s="543"/>
      <c r="AF98" s="1631">
        <v>0</v>
      </c>
    </row>
    <row s="1366" customFormat="1" customHeight="1" ht="18.75">
      <c r="A99" s="2371" t="s">
        <v>709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680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710</v>
      </c>
      <c r="G101" s="572"/>
      <c r="H101" s="573"/>
      <c r="I101" s="573"/>
      <c r="J101" s="1004" t="s">
        <v>711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680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707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712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707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707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707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707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707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707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713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713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714</v>
      </c>
      <c r="H112" s="577"/>
      <c r="I112" s="577"/>
      <c r="J112" s="289" t="str">
        <f>FHD_NOTE_P_72</f>
        <v/>
      </c>
      <c r="K112" s="543"/>
      <c r="AF112" s="1631">
        <v>19</v>
      </c>
    </row>
    <row customHeight="1" ht="18.75">
      <c r="A113" s="989" t="s">
        <v>715</v>
      </c>
      <c r="D113" s="1638"/>
      <c r="E113" s="546" t="str">
        <f>FHD_NUM_P_73</f>
        <v>14</v>
      </c>
      <c r="F113" s="1880" t="str">
        <f>FHD_P_73</f>
        <v>Среднесписочная численность административно-управленческого персонала</v>
      </c>
      <c r="G113" s="970" t="s">
        <v>714</v>
      </c>
      <c r="H113" s="968"/>
      <c r="I113" s="968"/>
      <c r="J113" s="289" t="str">
        <f>FHD_NOTE_P_73</f>
        <v/>
      </c>
      <c r="K113" s="543"/>
      <c r="AF113" s="1631">
        <v>0</v>
      </c>
    </row>
    <row customHeight="1" ht="33.75" hidden="1">
      <c r="A114" s="989" t="s">
        <v>716</v>
      </c>
      <c r="D114" s="1638"/>
      <c r="E114" s="546" t="str">
        <f>FHD_NUM_P_74</f>
        <v/>
      </c>
      <c r="F114" s="1880" t="str">
        <f>FHD_P_74</f>
        <v/>
      </c>
      <c r="G114" s="1876" t="s">
        <v>717</v>
      </c>
      <c r="H114" s="577"/>
      <c r="I114" s="577"/>
      <c r="J114" s="289" t="str">
        <f>FHD_NOTE_P_74</f>
        <v/>
      </c>
      <c r="K114" s="543"/>
      <c r="AF114" s="1631">
        <v>0</v>
      </c>
    </row>
    <row s="1635" customFormat="1" customHeight="1" ht="18.75" hidden="1">
      <c r="A115" s="2373" t="s">
        <v>718</v>
      </c>
      <c r="B115" s="910"/>
      <c r="C115" s="735"/>
      <c r="D115" s="733"/>
      <c r="E115" s="546" t="str">
        <f>FHD_NUM_P_75</f>
        <v/>
      </c>
      <c r="F115" s="1880" t="str">
        <f>FHD_P_75</f>
        <v/>
      </c>
      <c r="G115" s="1876" t="s">
        <v>682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682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682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719</v>
      </c>
      <c r="G119" s="747"/>
      <c r="H119" s="748"/>
      <c r="I119" s="748"/>
      <c r="J119" s="1003" t="s">
        <v>720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721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684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710</v>
      </c>
      <c r="G122" s="572"/>
      <c r="H122" s="573"/>
      <c r="I122" s="573"/>
      <c r="J122" s="1004" t="s">
        <v>722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686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710</v>
      </c>
      <c r="G125" s="572"/>
      <c r="H125" s="573"/>
      <c r="I125" s="573"/>
      <c r="J125" s="1004" t="s">
        <v>723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724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725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712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430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712</v>
      </c>
      <c r="D129" s="1638"/>
      <c r="E129" s="546" t="str">
        <f>FHD_NUM_P_83</f>
        <v>19.1</v>
      </c>
      <c r="F129" s="1524" t="str">
        <f>FHD_P_83</f>
        <v>Информация о показателях физического износа объектов теплоснабжения</v>
      </c>
      <c r="G129" s="1878" t="s">
        <v>430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712</v>
      </c>
      <c r="D130" s="1638"/>
      <c r="E130" s="546" t="str">
        <f>FHD_NUM_P_84</f>
        <v>19.2</v>
      </c>
      <c r="F130" s="1524" t="str">
        <f>FHD_P_84</f>
        <v>Информация о показателях энергетической эффективности объектов теплоснабжения</v>
      </c>
      <c r="G130" s="1878" t="s">
        <v>430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20C8-16FA-22FE-3CDC-0078835D2DB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424</v>
      </c>
      <c r="F9" s="2102"/>
      <c r="G9" s="2102"/>
      <c r="H9" s="2102"/>
      <c r="I9" s="2102"/>
      <c r="J9" s="2102"/>
      <c r="K9" s="2102"/>
      <c r="L9" s="2102"/>
      <c r="M9" s="2102"/>
      <c r="N9" s="2102"/>
      <c r="O9" s="2102"/>
      <c r="P9" s="2102"/>
      <c r="Q9" s="2102"/>
      <c r="R9" s="2103"/>
      <c r="S9" s="2127" t="s">
        <v>425</v>
      </c>
      <c r="T9" s="334"/>
      <c r="CF9" s="505">
        <v>19</v>
      </c>
    </row>
    <row customHeight="1" ht="48.29999999999999">
      <c r="D10" s="551" t="s">
        <v>88</v>
      </c>
      <c r="E10" s="2127" t="s">
        <v>88</v>
      </c>
      <c r="F10" s="2127"/>
      <c r="G10" s="521" t="s">
        <v>426</v>
      </c>
      <c r="H10" s="2127" t="s">
        <v>88</v>
      </c>
      <c r="I10" s="2127"/>
      <c r="J10" s="521" t="s">
        <v>726</v>
      </c>
      <c r="K10" s="521" t="s">
        <v>727</v>
      </c>
      <c r="L10" s="2127" t="s">
        <v>88</v>
      </c>
      <c r="M10" s="2127"/>
      <c r="N10" s="521" t="s">
        <v>728</v>
      </c>
      <c r="O10" s="521" t="s">
        <v>729</v>
      </c>
      <c r="P10" s="521" t="s">
        <v>730</v>
      </c>
      <c r="Q10" s="521" t="s">
        <v>731</v>
      </c>
      <c r="R10" s="521" t="s">
        <v>732</v>
      </c>
      <c r="S10" s="2127"/>
      <c r="T10" s="334"/>
      <c r="CF10" s="505">
        <v>46</v>
      </c>
    </row>
    <row s="1642" customFormat="1" customHeight="1" ht="15" hidden="1">
      <c r="A11" s="1052"/>
      <c r="D11" s="1025" t="s">
        <v>132</v>
      </c>
      <c r="E11" s="1025"/>
      <c r="F11" s="1025" t="s">
        <v>102</v>
      </c>
      <c r="G11" s="1025" t="s">
        <v>90</v>
      </c>
      <c r="H11" s="1025"/>
      <c r="I11" s="1025" t="s">
        <v>91</v>
      </c>
      <c r="J11" s="1025" t="s">
        <v>114</v>
      </c>
      <c r="K11" s="1025" t="s">
        <v>92</v>
      </c>
      <c r="L11" s="1025"/>
      <c r="M11" s="1025" t="s">
        <v>93</v>
      </c>
      <c r="N11" s="1025" t="s">
        <v>126</v>
      </c>
      <c r="O11" s="1025" t="s">
        <v>130</v>
      </c>
      <c r="P11" s="1025" t="s">
        <v>135</v>
      </c>
      <c r="Q11" s="1025" t="s">
        <v>140</v>
      </c>
      <c r="R11" s="1025" t="s">
        <v>142</v>
      </c>
      <c r="S11" s="1025" t="s">
        <v>147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500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248</v>
      </c>
      <c r="B14" s="624"/>
      <c r="C14" s="624"/>
      <c r="D14" s="2380" t="s">
        <v>132</v>
      </c>
      <c r="E14" s="2377" t="s">
        <v>240</v>
      </c>
      <c r="F14" s="2378"/>
      <c r="G14" s="2379"/>
      <c r="H14" s="2383" t="str">
        <f>IF(A14="","",INDEX(DIFFERENTIATION_UNMERGE_VD,MATCH(A14,DIFFERENTIATION_ID_DIFF,0)))</f>
        <v>Производство тепловой энергии. Некомбинированная выработка;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733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688</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689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734</v>
      </c>
      <c r="F17" s="2376"/>
      <c r="G17" s="2376"/>
      <c r="H17" s="2376"/>
      <c r="I17" s="2376"/>
      <c r="J17" s="2376"/>
      <c r="K17" s="2376"/>
      <c r="L17" s="2376"/>
      <c r="M17" s="2376"/>
      <c r="N17" s="2376"/>
      <c r="O17" s="2376"/>
      <c r="P17" s="2376"/>
      <c r="Q17" s="558">
        <f>SUMIF(T18:T19,"i",Q18:Q19)</f>
        <v>0</v>
      </c>
      <c r="R17" s="1017"/>
      <c r="S17" s="897" t="s">
        <v>735</v>
      </c>
      <c r="T17" s="717" t="s">
        <v>736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737</v>
      </c>
      <c r="F20" s="2376"/>
      <c r="G20" s="2376"/>
      <c r="H20" s="2376"/>
      <c r="I20" s="2376"/>
      <c r="J20" s="2376"/>
      <c r="K20" s="2376"/>
      <c r="L20" s="2376"/>
      <c r="M20" s="2376"/>
      <c r="N20" s="2376"/>
      <c r="O20" s="2376"/>
      <c r="P20" s="2376"/>
      <c r="Q20" s="558">
        <f>SUMIF(T21:T22,"i",Q21:Q22)</f>
        <v>0</v>
      </c>
      <c r="R20" s="1017"/>
      <c r="S20" s="709" t="s">
        <v>738</v>
      </c>
      <c r="T20" s="717" t="s">
        <v>736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17FE2-97BC-182B-98EA-36AFC9AAE4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739</v>
      </c>
      <c r="C2" s="2053" t="s">
        <v>740</v>
      </c>
      <c r="D2" s="2052" t="s">
        <v>741</v>
      </c>
      <c r="E2" s="2056">
        <f>RIGHT(I2,LEN(I2)-SEARCH("#",SUBSTITUTE(I2,".","#",LEN(I2)-LEN(SUBSTITUTE(I2,".","")))))</f>
      </c>
      <c r="F2" s="2058">
        <f>J2</f>
        <v>0</v>
      </c>
      <c r="G2" s="1636"/>
      <c r="H2" s="2059"/>
      <c r="I2" s="2049"/>
      <c r="J2" s="540"/>
      <c r="K2" s="2019" t="s">
        <v>680</v>
      </c>
      <c r="L2" s="751"/>
      <c r="M2" s="751"/>
      <c r="N2" s="543"/>
      <c r="O2" s="1525" t="s">
        <v>681</v>
      </c>
      <c r="P2" s="543"/>
      <c r="Q2" s="1636"/>
      <c r="R2" s="1636"/>
      <c r="W2" s="1636"/>
      <c r="Z2" s="544"/>
      <c r="AF2" s="1632"/>
      <c r="AG2" s="1632"/>
      <c r="AH2" s="1632"/>
      <c r="AI2" s="1632"/>
      <c r="AJ2" s="1632"/>
      <c r="AK2" s="1366">
        <v>0</v>
      </c>
    </row>
    <row customHeight="1" ht="11.25" hidden="1">
      <c r="E3" s="2051" t="s">
        <v>742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743</v>
      </c>
      <c r="J6" s="2307"/>
      <c r="K6" s="2307"/>
      <c r="L6" s="2307"/>
      <c r="M6" s="2307"/>
      <c r="O6" s="556"/>
      <c r="AK6" s="1631">
        <v>55</v>
      </c>
    </row>
    <row customHeight="1" ht="25.2">
      <c r="I7" s="2249" t="str">
        <f>IF(org=0,"Не определено",org)</f>
        <v>КГУП "Примтеплоэнерго"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248</v>
      </c>
      <c r="AK9" s="1636">
        <v>1</v>
      </c>
    </row>
    <row customHeight="1" ht="11.549999999999999">
      <c r="E10" s="2050" t="s">
        <v>744</v>
      </c>
      <c r="I10" s="711"/>
      <c r="J10" s="2367" t="s">
        <v>240</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Подключение (технологическое присоединение) к системе теплоснабжения</v>
      </c>
      <c r="O10" s="2127" t="s">
        <v>425</v>
      </c>
      <c r="AK10" s="1631">
        <v>11</v>
      </c>
    </row>
    <row customHeight="1" ht="11.549999999999999">
      <c r="E11" s="2050" t="s">
        <v>745</v>
      </c>
      <c r="I11" s="711"/>
      <c r="J11" s="2367" t="s">
        <v>688</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746</v>
      </c>
      <c r="I12" s="1662"/>
      <c r="J12" s="2367" t="s">
        <v>689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747</v>
      </c>
      <c r="F13" s="2050" t="s">
        <v>748</v>
      </c>
      <c r="I13" s="2369" t="s">
        <v>424</v>
      </c>
      <c r="J13" s="2370"/>
      <c r="K13" s="2370"/>
      <c r="L13" s="2027"/>
      <c r="M13" s="2067"/>
      <c r="O13" s="2127"/>
      <c r="AK13" s="1631">
        <v>11</v>
      </c>
    </row>
    <row customHeight="1" ht="24">
      <c r="I14" s="2020" t="s">
        <v>88</v>
      </c>
      <c r="J14" s="2020" t="s">
        <v>426</v>
      </c>
      <c r="K14" s="2020" t="s">
        <v>690</v>
      </c>
      <c r="L14" s="2060" t="s">
        <v>427</v>
      </c>
      <c r="M14" s="2061" t="s">
        <v>427</v>
      </c>
      <c r="O14" s="2127"/>
      <c r="AK14" s="1631">
        <v>23</v>
      </c>
    </row>
    <row customHeight="1" ht="24">
      <c r="A15" s="2054"/>
      <c r="B15" s="2053" t="s">
        <v>749</v>
      </c>
      <c r="C15" s="2053" t="s">
        <v>750</v>
      </c>
      <c r="D15" s="2052" t="s">
        <v>751</v>
      </c>
      <c r="E15" s="2056" t="s">
        <v>752</v>
      </c>
      <c r="F15" s="2056" t="s">
        <v>752</v>
      </c>
      <c r="G15" s="1636" t="s">
        <v>712</v>
      </c>
      <c r="H15" s="2021"/>
      <c r="I15" s="1630">
        <v>1</v>
      </c>
      <c r="J15" s="2022" t="s">
        <v>753</v>
      </c>
      <c r="K15" s="2020" t="s">
        <v>430</v>
      </c>
      <c r="L15" s="662"/>
      <c r="M15" s="818"/>
      <c r="N15" s="543" t="s">
        <v>754</v>
      </c>
      <c r="O15" s="1525" t="s">
        <v>755</v>
      </c>
      <c r="P15" s="543" t="s">
        <v>754</v>
      </c>
      <c r="AK15" s="1631">
        <v>23</v>
      </c>
    </row>
    <row customHeight="1" ht="35.699999999999996">
      <c r="A16" s="2054"/>
      <c r="B16" s="2053" t="s">
        <v>756</v>
      </c>
      <c r="C16" s="2053" t="s">
        <v>757</v>
      </c>
      <c r="D16" s="2052" t="s">
        <v>741</v>
      </c>
      <c r="E16" s="2056" t="s">
        <v>752</v>
      </c>
      <c r="F16" s="2056" t="s">
        <v>752</v>
      </c>
      <c r="H16" s="2021"/>
      <c r="I16" s="1629">
        <v>2</v>
      </c>
      <c r="J16" s="2063" t="s">
        <v>758</v>
      </c>
      <c r="K16" s="2062" t="s">
        <v>680</v>
      </c>
      <c r="L16" s="2068"/>
      <c r="M16" s="1676"/>
      <c r="N16" s="543" t="s">
        <v>754</v>
      </c>
      <c r="O16" s="1525" t="s">
        <v>759</v>
      </c>
      <c r="P16" s="543" t="s">
        <v>754</v>
      </c>
      <c r="AK16" s="1631">
        <v>34</v>
      </c>
    </row>
    <row s="1642" customFormat="1" customHeight="1" ht="17.25" hidden="1">
      <c r="A17" s="1167"/>
      <c r="B17" s="1167"/>
      <c r="C17" s="1167"/>
      <c r="D17" s="1167"/>
      <c r="E17" s="1167"/>
      <c r="H17" s="1324"/>
      <c r="I17" s="1013" t="s">
        <v>760</v>
      </c>
      <c r="J17" s="991"/>
      <c r="K17" s="1013"/>
      <c r="L17" s="992"/>
      <c r="M17" s="992"/>
      <c r="O17" s="1385"/>
      <c r="AK17" s="1636">
        <v>1</v>
      </c>
    </row>
    <row s="1366" customFormat="1" customHeight="1" ht="24">
      <c r="A18" s="987"/>
      <c r="B18" s="987"/>
      <c r="C18" s="987"/>
      <c r="D18" s="987"/>
      <c r="E18" s="987"/>
      <c r="G18" s="1636"/>
      <c r="H18" s="1633"/>
      <c r="I18" s="570"/>
      <c r="J18" s="571" t="s">
        <v>710</v>
      </c>
      <c r="K18" s="572"/>
      <c r="L18" s="2070"/>
      <c r="M18" s="573"/>
      <c r="N18" s="543"/>
      <c r="O18" s="1525" t="s">
        <v>711</v>
      </c>
      <c r="P18" s="543"/>
      <c r="Q18" s="1636"/>
      <c r="R18" s="1636"/>
      <c r="W18" s="1636"/>
      <c r="Z18" s="544"/>
      <c r="AF18" s="1632"/>
      <c r="AG18" s="1632"/>
      <c r="AH18" s="1632"/>
      <c r="AI18" s="1632"/>
      <c r="AJ18" s="1632"/>
      <c r="AK18" s="1366">
        <v>23</v>
      </c>
    </row>
    <row customHeight="1" ht="19.95">
      <c r="A19" s="2054"/>
      <c r="B19" s="2053" t="s">
        <v>761</v>
      </c>
      <c r="C19" s="2053" t="s">
        <v>762</v>
      </c>
      <c r="D19" s="2052" t="s">
        <v>741</v>
      </c>
      <c r="E19" s="2056" t="s">
        <v>752</v>
      </c>
      <c r="F19" s="2056" t="s">
        <v>752</v>
      </c>
      <c r="H19" s="2021"/>
      <c r="I19" s="1664">
        <v>3</v>
      </c>
      <c r="J19" s="2022" t="s">
        <v>762</v>
      </c>
      <c r="K19" s="2018" t="s">
        <v>680</v>
      </c>
      <c r="L19" s="727"/>
      <c r="M19" s="557"/>
      <c r="N19" s="543"/>
      <c r="O19" s="1525" t="s">
        <v>763</v>
      </c>
      <c r="P19" s="543"/>
      <c r="AK19" s="1631">
        <v>19</v>
      </c>
    </row>
    <row customHeight="1" ht="77.7">
      <c r="A20" s="2054"/>
      <c r="B20" s="2053" t="s">
        <v>764</v>
      </c>
      <c r="C20" s="2053" t="s">
        <v>765</v>
      </c>
      <c r="D20" s="2052" t="s">
        <v>741</v>
      </c>
      <c r="E20" s="2056" t="s">
        <v>752</v>
      </c>
      <c r="F20" s="2056" t="s">
        <v>752</v>
      </c>
      <c r="H20" s="2021"/>
      <c r="I20" s="1664">
        <v>4</v>
      </c>
      <c r="J20" s="2022" t="s">
        <v>766</v>
      </c>
      <c r="K20" s="2018" t="s">
        <v>707</v>
      </c>
      <c r="L20" s="727"/>
      <c r="M20" s="557"/>
      <c r="N20" s="543"/>
      <c r="O20" s="1525"/>
      <c r="P20" s="543"/>
      <c r="AK20" s="1631">
        <v>74</v>
      </c>
    </row>
    <row customHeight="1" ht="35.699999999999996">
      <c r="A21" s="2054"/>
      <c r="B21" s="2053" t="s">
        <v>767</v>
      </c>
      <c r="C21" s="2053" t="s">
        <v>768</v>
      </c>
      <c r="D21" s="2052" t="s">
        <v>741</v>
      </c>
      <c r="E21" s="2056" t="s">
        <v>752</v>
      </c>
      <c r="F21" s="2056" t="s">
        <v>752</v>
      </c>
      <c r="H21" s="2021"/>
      <c r="I21" s="1664">
        <v>5</v>
      </c>
      <c r="J21" s="2022" t="s">
        <v>769</v>
      </c>
      <c r="K21" s="2018" t="s">
        <v>707</v>
      </c>
      <c r="L21" s="727"/>
      <c r="M21" s="557"/>
      <c r="N21" s="543"/>
      <c r="O21" s="1525" t="s">
        <v>763</v>
      </c>
      <c r="P21" s="543"/>
      <c r="AK21" s="1631">
        <v>34</v>
      </c>
    </row>
    <row customHeight="1" ht="48.29999999999999">
      <c r="A22" s="2054"/>
      <c r="B22" s="2053" t="s">
        <v>770</v>
      </c>
      <c r="C22" s="2053" t="s">
        <v>771</v>
      </c>
      <c r="D22" s="2052" t="s">
        <v>741</v>
      </c>
      <c r="E22" s="2056" t="s">
        <v>752</v>
      </c>
      <c r="F22" s="2056" t="s">
        <v>752</v>
      </c>
      <c r="H22" s="2021"/>
      <c r="I22" s="1664">
        <v>6</v>
      </c>
      <c r="J22" s="2022" t="s">
        <v>772</v>
      </c>
      <c r="K22" s="2018" t="s">
        <v>707</v>
      </c>
      <c r="L22" s="727"/>
      <c r="M22" s="557"/>
      <c r="N22" s="543"/>
      <c r="O22" s="1525" t="s">
        <v>773</v>
      </c>
      <c r="P22" s="543"/>
      <c r="AK22" s="1631">
        <v>46</v>
      </c>
    </row>
    <row customHeight="1" ht="19.95">
      <c r="A23" s="2054"/>
      <c r="B23" s="2053" t="s">
        <v>774</v>
      </c>
      <c r="C23" s="2053" t="s">
        <v>775</v>
      </c>
      <c r="D23" s="2052" t="s">
        <v>741</v>
      </c>
      <c r="E23" s="2056" t="s">
        <v>752</v>
      </c>
      <c r="F23" s="2056" t="s">
        <v>752</v>
      </c>
      <c r="H23" s="2021"/>
      <c r="I23" s="1664" t="s">
        <v>776</v>
      </c>
      <c r="J23" s="1524" t="s">
        <v>777</v>
      </c>
      <c r="K23" s="2018" t="s">
        <v>707</v>
      </c>
      <c r="L23" s="727"/>
      <c r="M23" s="557"/>
      <c r="N23" s="543"/>
      <c r="O23" s="1525" t="s">
        <v>763</v>
      </c>
      <c r="P23" s="543"/>
      <c r="AK23" s="1631">
        <v>19</v>
      </c>
    </row>
    <row customHeight="1" ht="19.95">
      <c r="A24" s="2054"/>
      <c r="B24" s="2053" t="s">
        <v>778</v>
      </c>
      <c r="C24" s="2053" t="s">
        <v>779</v>
      </c>
      <c r="D24" s="2052" t="s">
        <v>741</v>
      </c>
      <c r="E24" s="2056" t="s">
        <v>752</v>
      </c>
      <c r="F24" s="2056" t="s">
        <v>752</v>
      </c>
      <c r="H24" s="2021"/>
      <c r="I24" s="1664" t="s">
        <v>780</v>
      </c>
      <c r="J24" s="1524" t="s">
        <v>781</v>
      </c>
      <c r="K24" s="2018" t="s">
        <v>707</v>
      </c>
      <c r="L24" s="727"/>
      <c r="M24" s="557"/>
      <c r="N24" s="543"/>
      <c r="O24" s="1525"/>
      <c r="P24" s="543"/>
      <c r="AK24" s="1631">
        <v>19</v>
      </c>
    </row>
    <row customHeight="1" ht="24">
      <c r="A25" s="2054"/>
      <c r="B25" s="2053" t="s">
        <v>782</v>
      </c>
      <c r="C25" s="2053" t="s">
        <v>783</v>
      </c>
      <c r="D25" s="2052" t="s">
        <v>741</v>
      </c>
      <c r="E25" s="2056" t="s">
        <v>752</v>
      </c>
      <c r="F25" s="2056" t="s">
        <v>752</v>
      </c>
      <c r="H25" s="2021"/>
      <c r="I25" s="1664" t="s">
        <v>784</v>
      </c>
      <c r="J25" s="1524" t="s">
        <v>785</v>
      </c>
      <c r="K25" s="2018" t="s">
        <v>707</v>
      </c>
      <c r="L25" s="727"/>
      <c r="M25" s="557"/>
      <c r="N25" s="543"/>
      <c r="O25" s="1525"/>
      <c r="P25" s="543"/>
      <c r="AK25" s="1631">
        <v>23</v>
      </c>
    </row>
    <row customHeight="1" ht="24">
      <c r="A26" s="2054"/>
      <c r="B26" s="2053" t="s">
        <v>786</v>
      </c>
      <c r="C26" s="2053" t="s">
        <v>787</v>
      </c>
      <c r="D26" s="2052" t="s">
        <v>741</v>
      </c>
      <c r="E26" s="2056" t="s">
        <v>752</v>
      </c>
      <c r="F26" s="2056" t="s">
        <v>752</v>
      </c>
      <c r="H26" s="2021"/>
      <c r="I26" s="1664">
        <v>7</v>
      </c>
      <c r="J26" s="2022" t="s">
        <v>787</v>
      </c>
      <c r="K26" s="2018" t="s">
        <v>788</v>
      </c>
      <c r="L26" s="727"/>
      <c r="M26" s="557"/>
      <c r="N26" s="543"/>
      <c r="O26" s="1525"/>
      <c r="P26" s="543"/>
      <c r="AK26" s="1631">
        <v>23</v>
      </c>
    </row>
    <row customHeight="1" ht="24">
      <c r="A27" s="2054"/>
      <c r="B27" s="2053" t="s">
        <v>789</v>
      </c>
      <c r="C27" s="2053" t="s">
        <v>790</v>
      </c>
      <c r="D27" s="2052" t="s">
        <v>741</v>
      </c>
      <c r="E27" s="2056" t="s">
        <v>752</v>
      </c>
      <c r="F27" s="2056" t="s">
        <v>752</v>
      </c>
      <c r="H27" s="2021"/>
      <c r="I27" s="1664">
        <v>8</v>
      </c>
      <c r="J27" s="2022" t="s">
        <v>790</v>
      </c>
      <c r="K27" s="2018" t="s">
        <v>713</v>
      </c>
      <c r="L27" s="727"/>
      <c r="M27" s="557"/>
      <c r="N27" s="543"/>
      <c r="O27" s="1525"/>
      <c r="P27" s="543"/>
      <c r="AK27" s="1631">
        <v>23</v>
      </c>
    </row>
    <row customHeight="1" ht="35.699999999999996">
      <c r="A28" s="2054"/>
      <c r="B28" s="2053" t="s">
        <v>791</v>
      </c>
      <c r="C28" s="2053" t="s">
        <v>792</v>
      </c>
      <c r="D28" s="2052" t="s">
        <v>741</v>
      </c>
      <c r="E28" s="2056" t="s">
        <v>752</v>
      </c>
      <c r="F28" s="2056" t="s">
        <v>752</v>
      </c>
      <c r="H28" s="2021"/>
      <c r="I28" s="1675">
        <v>9</v>
      </c>
      <c r="J28" s="2022" t="s">
        <v>793</v>
      </c>
      <c r="K28" s="2018" t="s">
        <v>684</v>
      </c>
      <c r="L28" s="727"/>
      <c r="M28" s="557"/>
      <c r="N28" s="543"/>
      <c r="O28" s="1525"/>
      <c r="P28" s="543"/>
      <c r="AK28" s="1631">
        <v>34</v>
      </c>
    </row>
    <row customHeight="1" ht="35.699999999999996">
      <c r="A29" s="2054"/>
      <c r="B29" s="2053" t="s">
        <v>794</v>
      </c>
      <c r="C29" s="2053" t="s">
        <v>795</v>
      </c>
      <c r="D29" s="2052" t="s">
        <v>741</v>
      </c>
      <c r="E29" s="2056" t="s">
        <v>752</v>
      </c>
      <c r="F29" s="2056" t="s">
        <v>752</v>
      </c>
      <c r="H29" s="2021"/>
      <c r="I29" s="1675">
        <v>10</v>
      </c>
      <c r="J29" s="2022" t="s">
        <v>796</v>
      </c>
      <c r="K29" s="2018" t="s">
        <v>684</v>
      </c>
      <c r="L29" s="727"/>
      <c r="M29" s="557"/>
      <c r="N29" s="543"/>
      <c r="O29" s="1525"/>
      <c r="P29" s="543"/>
      <c r="AK29" s="1631">
        <v>34</v>
      </c>
    </row>
    <row customHeight="1" ht="24">
      <c r="A30" s="2054"/>
      <c r="B30" s="2053" t="s">
        <v>797</v>
      </c>
      <c r="C30" s="2053" t="s">
        <v>798</v>
      </c>
      <c r="D30" s="2052" t="s">
        <v>741</v>
      </c>
      <c r="E30" s="2056" t="s">
        <v>752</v>
      </c>
      <c r="F30" s="2056" t="s">
        <v>752</v>
      </c>
      <c r="H30" s="2021"/>
      <c r="I30" s="1675">
        <v>11</v>
      </c>
      <c r="J30" s="2022" t="s">
        <v>798</v>
      </c>
      <c r="K30" s="2018" t="s">
        <v>714</v>
      </c>
      <c r="L30" s="2069"/>
      <c r="M30" s="1621"/>
      <c r="N30" s="543"/>
      <c r="O30" s="1525"/>
      <c r="P30" s="543"/>
      <c r="AK30" s="1631">
        <v>23</v>
      </c>
    </row>
    <row customHeight="1" ht="24">
      <c r="A31" s="2054"/>
      <c r="B31" s="2053" t="s">
        <v>799</v>
      </c>
      <c r="C31" s="2053" t="s">
        <v>800</v>
      </c>
      <c r="D31" s="2052" t="s">
        <v>741</v>
      </c>
      <c r="E31" s="2056" t="s">
        <v>752</v>
      </c>
      <c r="F31" s="2056" t="s">
        <v>752</v>
      </c>
      <c r="H31" s="2021"/>
      <c r="I31" s="1675">
        <v>12</v>
      </c>
      <c r="J31" s="2022" t="s">
        <v>800</v>
      </c>
      <c r="K31" s="2018" t="s">
        <v>714</v>
      </c>
      <c r="L31" s="2069"/>
      <c r="M31" s="1621"/>
      <c r="N31" s="543"/>
      <c r="O31" s="1525"/>
      <c r="P31" s="543"/>
      <c r="AK31" s="1631">
        <v>23</v>
      </c>
    </row>
    <row customHeight="1" ht="48.29999999999999">
      <c r="A32" s="2054"/>
      <c r="B32" s="2053" t="s">
        <v>801</v>
      </c>
      <c r="C32" s="2053" t="s">
        <v>802</v>
      </c>
      <c r="D32" s="2052" t="s">
        <v>741</v>
      </c>
      <c r="E32" s="2056" t="s">
        <v>752</v>
      </c>
      <c r="F32" s="2056" t="s">
        <v>752</v>
      </c>
      <c r="H32" s="2021"/>
      <c r="I32" s="1675">
        <v>13</v>
      </c>
      <c r="J32" s="2022" t="s">
        <v>803</v>
      </c>
      <c r="K32" s="2018" t="s">
        <v>724</v>
      </c>
      <c r="L32" s="727"/>
      <c r="M32" s="557"/>
      <c r="N32" s="543"/>
      <c r="O32" s="1525" t="s">
        <v>763</v>
      </c>
      <c r="P32" s="543"/>
      <c r="AK32" s="1631">
        <v>46</v>
      </c>
    </row>
    <row s="1366" customFormat="1" customHeight="1" ht="48.29999999999999">
      <c r="A33" s="2054"/>
      <c r="B33" s="2053" t="s">
        <v>804</v>
      </c>
      <c r="C33" s="2053" t="s">
        <v>805</v>
      </c>
      <c r="D33" s="2052" t="s">
        <v>741</v>
      </c>
      <c r="E33" s="2056" t="s">
        <v>752</v>
      </c>
      <c r="F33" s="2056" t="s">
        <v>752</v>
      </c>
      <c r="G33" s="1636"/>
      <c r="H33" s="2021"/>
      <c r="I33" s="1675">
        <v>14</v>
      </c>
      <c r="J33" s="2034" t="s">
        <v>806</v>
      </c>
      <c r="K33" s="2023" t="s">
        <v>807</v>
      </c>
      <c r="L33" s="727"/>
      <c r="M33" s="557"/>
      <c r="N33" s="543"/>
      <c r="O33" s="1525" t="s">
        <v>763</v>
      </c>
      <c r="P33" s="543"/>
      <c r="Q33" s="1636"/>
      <c r="R33" s="1636"/>
      <c r="W33" s="1636"/>
      <c r="Z33" s="544"/>
      <c r="AF33" s="1632"/>
      <c r="AG33" s="1632"/>
      <c r="AH33" s="1632"/>
      <c r="AI33" s="1632"/>
      <c r="AJ33" s="1632"/>
      <c r="AK33" s="1366">
        <v>46</v>
      </c>
    </row>
    <row customHeight="1" ht="108">
      <c r="A34" s="2054"/>
      <c r="B34" s="2053" t="s">
        <v>808</v>
      </c>
      <c r="C34" s="2053" t="s">
        <v>809</v>
      </c>
      <c r="D34" s="2052" t="s">
        <v>751</v>
      </c>
      <c r="E34" s="2056" t="s">
        <v>752</v>
      </c>
      <c r="F34" s="2056" t="s">
        <v>752</v>
      </c>
      <c r="G34" s="1636" t="s">
        <v>712</v>
      </c>
      <c r="H34" s="2021"/>
      <c r="I34" s="2032">
        <v>15</v>
      </c>
      <c r="J34" s="2033" t="s">
        <v>810</v>
      </c>
      <c r="K34" s="2018" t="s">
        <v>430</v>
      </c>
      <c r="L34" s="385"/>
      <c r="M34" s="1164"/>
      <c r="N34" s="543"/>
      <c r="O34" s="1525" t="s">
        <v>755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135</v>
      </c>
      <c r="C204" s="987" t="s">
        <v>135</v>
      </c>
      <c r="D204" s="987" t="s">
        <v>135</v>
      </c>
      <c r="E204" s="987" t="s">
        <v>135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86B77-60AA-4C11-9445-ED80F018585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811</v>
      </c>
      <c r="C2" s="2053" t="s">
        <v>812</v>
      </c>
      <c r="D2" s="2052" t="s">
        <v>751</v>
      </c>
      <c r="E2" s="2058">
        <f>I2-3</f>
        <v>-3</v>
      </c>
      <c r="F2" s="2058">
        <f>J2</f>
        <v>0</v>
      </c>
      <c r="H2" s="1730" t="s">
        <v>103</v>
      </c>
      <c r="I2" s="2024"/>
      <c r="J2" s="1682"/>
      <c r="K2" s="2018" t="s">
        <v>430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813</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424</v>
      </c>
      <c r="J8" s="2387"/>
      <c r="K8" s="2387"/>
      <c r="L8" s="2388"/>
      <c r="M8" s="2389" t="s">
        <v>425</v>
      </c>
      <c r="W8" s="1631">
        <v>14</v>
      </c>
    </row>
    <row customHeight="1" ht="35.699999999999996">
      <c r="E9" s="2051" t="s">
        <v>742</v>
      </c>
      <c r="F9" s="2051" t="s">
        <v>748</v>
      </c>
      <c r="H9" s="376"/>
      <c r="I9" s="2025" t="s">
        <v>88</v>
      </c>
      <c r="J9" s="2026" t="s">
        <v>426</v>
      </c>
      <c r="K9" s="2064" t="s">
        <v>690</v>
      </c>
      <c r="L9" s="2065" t="s">
        <v>427</v>
      </c>
      <c r="M9" s="2389"/>
      <c r="W9" s="1631">
        <v>34</v>
      </c>
    </row>
    <row customHeight="1" ht="35.699999999999996">
      <c r="B10" s="2053" t="s">
        <v>814</v>
      </c>
      <c r="C10" s="2053" t="s">
        <v>815</v>
      </c>
      <c r="D10" s="2052" t="s">
        <v>751</v>
      </c>
      <c r="E10" s="2056" t="s">
        <v>752</v>
      </c>
      <c r="F10" s="2056" t="s">
        <v>752</v>
      </c>
      <c r="H10" s="376"/>
      <c r="I10" s="2024" t="s">
        <v>132</v>
      </c>
      <c r="J10" s="1886" t="s">
        <v>816</v>
      </c>
      <c r="K10" s="2018" t="s">
        <v>430</v>
      </c>
      <c r="L10" s="818"/>
      <c r="M10" s="297" t="s">
        <v>817</v>
      </c>
      <c r="W10" s="1631">
        <v>34</v>
      </c>
    </row>
    <row customHeight="1" ht="50.25">
      <c r="B11" s="2053" t="s">
        <v>818</v>
      </c>
      <c r="C11" s="2053" t="s">
        <v>819</v>
      </c>
      <c r="D11" s="2052" t="s">
        <v>751</v>
      </c>
      <c r="E11" s="2056" t="s">
        <v>752</v>
      </c>
      <c r="F11" s="2056" t="s">
        <v>752</v>
      </c>
      <c r="H11" s="376"/>
      <c r="I11" s="2024" t="s">
        <v>102</v>
      </c>
      <c r="J11" s="1886" t="s">
        <v>820</v>
      </c>
      <c r="K11" s="2018" t="s">
        <v>430</v>
      </c>
      <c r="L11" s="818"/>
      <c r="M11" s="297" t="s">
        <v>817</v>
      </c>
      <c r="W11" s="1631">
        <v>48</v>
      </c>
    </row>
    <row customHeight="1" ht="48.29999999999999">
      <c r="B12" s="2053" t="s">
        <v>821</v>
      </c>
      <c r="C12" s="2053" t="s">
        <v>822</v>
      </c>
      <c r="D12" s="2052" t="s">
        <v>751</v>
      </c>
      <c r="E12" s="2056" t="s">
        <v>752</v>
      </c>
      <c r="F12" s="2056" t="s">
        <v>752</v>
      </c>
      <c r="H12" s="1688"/>
      <c r="I12" s="2024" t="s">
        <v>90</v>
      </c>
      <c r="J12" s="2031" t="s">
        <v>823</v>
      </c>
      <c r="K12" s="2018" t="s">
        <v>430</v>
      </c>
      <c r="L12" s="818"/>
      <c r="M12" s="297" t="s">
        <v>824</v>
      </c>
      <c r="N12" s="1624"/>
      <c r="P12" s="1631"/>
      <c r="W12" s="1631">
        <v>46</v>
      </c>
    </row>
    <row customHeight="1" ht="14.699999999999998">
      <c r="E13" s="343"/>
      <c r="H13" s="376"/>
      <c r="I13" s="347"/>
      <c r="J13" s="651" t="s">
        <v>825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130</v>
      </c>
      <c r="F16" s="2055" t="s">
        <v>130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3BB0D-7177-4711-757A-BDC56B7519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676</v>
      </c>
      <c r="H2" s="541"/>
      <c r="I2" s="541"/>
      <c r="J2" s="542" t="s">
        <v>826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827</v>
      </c>
      <c r="F6" s="2307"/>
      <c r="G6" s="2307"/>
      <c r="H6" s="2307"/>
      <c r="I6" s="2307"/>
      <c r="J6" s="556"/>
      <c r="AF6" s="1631">
        <v>30</v>
      </c>
    </row>
    <row customHeight="1" ht="11.549999999999999">
      <c r="E7" s="2249" t="str">
        <f>IF(org=0,"Не определено",org)</f>
        <v>КГУП "Примтеплоэнерго"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248</v>
      </c>
      <c r="AF9" s="1636">
        <v>4</v>
      </c>
    </row>
    <row customHeight="1" ht="11.549999999999999">
      <c r="E10" s="711"/>
      <c r="F10" s="2367" t="s">
        <v>240</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7"/>
      <c r="AF10" s="1631">
        <v>11</v>
      </c>
    </row>
    <row customHeight="1" ht="11.549999999999999">
      <c r="E11" s="711"/>
      <c r="F11" s="2367" t="s">
        <v>688</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689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424</v>
      </c>
      <c r="F13" s="2370"/>
      <c r="G13" s="2370"/>
      <c r="H13" s="1551"/>
      <c r="I13" s="1551"/>
      <c r="J13" s="2127"/>
      <c r="AF13" s="1631">
        <v>11</v>
      </c>
    </row>
    <row customHeight="1" ht="24">
      <c r="E14" s="1639" t="s">
        <v>88</v>
      </c>
      <c r="F14" s="1634" t="s">
        <v>426</v>
      </c>
      <c r="G14" s="1634" t="s">
        <v>690</v>
      </c>
      <c r="H14" s="1634" t="s">
        <v>427</v>
      </c>
      <c r="I14" s="1634" t="s">
        <v>427</v>
      </c>
      <c r="J14" s="2127"/>
      <c r="AF14" s="1631">
        <v>23</v>
      </c>
    </row>
    <row customHeight="1" ht="19.95">
      <c r="D15" s="1638"/>
      <c r="E15" s="1630" t="s">
        <v>132</v>
      </c>
      <c r="F15" s="707" t="s">
        <v>828</v>
      </c>
      <c r="G15" s="1646" t="s">
        <v>676</v>
      </c>
      <c r="H15" s="557"/>
      <c r="I15" s="557"/>
      <c r="J15" s="289" t="s">
        <v>829</v>
      </c>
      <c r="K15" s="543" t="s">
        <v>754</v>
      </c>
      <c r="AF15" s="1631">
        <v>19</v>
      </c>
    </row>
    <row customHeight="1" ht="35.699999999999996">
      <c r="D16" s="1638"/>
      <c r="E16" s="1630" t="s">
        <v>102</v>
      </c>
      <c r="F16" s="707" t="s">
        <v>830</v>
      </c>
      <c r="G16" s="1646" t="s">
        <v>676</v>
      </c>
      <c r="H16" s="558">
        <f>SUM(H17,H20:H32)</f>
        <v>0</v>
      </c>
      <c r="I16" s="558">
        <f>SUM(I17,I20,I23,I26,I29:I32)</f>
        <v>0</v>
      </c>
      <c r="J16" s="289" t="s">
        <v>831</v>
      </c>
      <c r="K16" s="543" t="s">
        <v>754</v>
      </c>
      <c r="AF16" s="1631">
        <v>34</v>
      </c>
    </row>
    <row customHeight="1" ht="19.95">
      <c r="D17" s="1638"/>
      <c r="E17" s="1664" t="s">
        <v>832</v>
      </c>
      <c r="F17" s="954" t="s">
        <v>833</v>
      </c>
      <c r="G17" s="1643" t="s">
        <v>676</v>
      </c>
      <c r="H17" s="557"/>
      <c r="I17" s="557"/>
      <c r="J17" s="289" t="s">
        <v>834</v>
      </c>
      <c r="K17" s="543"/>
      <c r="AF17" s="1631">
        <v>19</v>
      </c>
    </row>
    <row customHeight="1" ht="24">
      <c r="D18" s="1638"/>
      <c r="E18" s="1664" t="s">
        <v>835</v>
      </c>
      <c r="F18" s="1650" t="s">
        <v>836</v>
      </c>
      <c r="G18" s="1643" t="s">
        <v>676</v>
      </c>
      <c r="H18" s="557"/>
      <c r="I18" s="557"/>
      <c r="J18" s="289" t="s">
        <v>837</v>
      </c>
      <c r="K18" s="543"/>
      <c r="AF18" s="1631">
        <v>23</v>
      </c>
    </row>
    <row customHeight="1" ht="35.699999999999996">
      <c r="D19" s="1638"/>
      <c r="E19" s="1664" t="s">
        <v>838</v>
      </c>
      <c r="F19" s="1650" t="s">
        <v>839</v>
      </c>
      <c r="G19" s="1643" t="s">
        <v>676</v>
      </c>
      <c r="H19" s="557"/>
      <c r="I19" s="557"/>
      <c r="J19" s="289"/>
      <c r="K19" s="543"/>
      <c r="AF19" s="1631">
        <v>34</v>
      </c>
    </row>
    <row customHeight="1" ht="19.95">
      <c r="D20" s="1638"/>
      <c r="E20" s="1664" t="s">
        <v>431</v>
      </c>
      <c r="F20" s="954" t="s">
        <v>840</v>
      </c>
      <c r="G20" s="1643" t="s">
        <v>676</v>
      </c>
      <c r="H20" s="557"/>
      <c r="I20" s="557"/>
      <c r="J20" s="289" t="s">
        <v>841</v>
      </c>
      <c r="K20" s="543"/>
      <c r="AF20" s="1631">
        <v>19</v>
      </c>
    </row>
    <row customHeight="1" ht="19.95">
      <c r="D21" s="1638"/>
      <c r="E21" s="1664" t="s">
        <v>842</v>
      </c>
      <c r="F21" s="1650" t="s">
        <v>843</v>
      </c>
      <c r="G21" s="1643" t="s">
        <v>676</v>
      </c>
      <c r="H21" s="557"/>
      <c r="I21" s="557"/>
      <c r="J21" s="289"/>
      <c r="K21" s="543"/>
      <c r="AF21" s="1631">
        <v>19</v>
      </c>
    </row>
    <row customHeight="1" ht="19.95">
      <c r="D22" s="1638"/>
      <c r="E22" s="1664" t="s">
        <v>844</v>
      </c>
      <c r="F22" s="1650" t="s">
        <v>845</v>
      </c>
      <c r="G22" s="1643" t="s">
        <v>676</v>
      </c>
      <c r="H22" s="557"/>
      <c r="I22" s="557"/>
      <c r="J22" s="289"/>
      <c r="K22" s="543"/>
      <c r="AF22" s="1631">
        <v>19</v>
      </c>
    </row>
    <row customHeight="1" ht="24">
      <c r="D23" s="1638"/>
      <c r="E23" s="1664" t="s">
        <v>434</v>
      </c>
      <c r="F23" s="954" t="s">
        <v>846</v>
      </c>
      <c r="G23" s="1643" t="s">
        <v>676</v>
      </c>
      <c r="H23" s="557"/>
      <c r="I23" s="557"/>
      <c r="J23" s="289" t="s">
        <v>847</v>
      </c>
      <c r="K23" s="543"/>
      <c r="AF23" s="1631">
        <v>23</v>
      </c>
    </row>
    <row customHeight="1" ht="19.95">
      <c r="D24" s="1638"/>
      <c r="E24" s="1664" t="s">
        <v>848</v>
      </c>
      <c r="F24" s="1650" t="s">
        <v>849</v>
      </c>
      <c r="G24" s="1643" t="s">
        <v>676</v>
      </c>
      <c r="H24" s="557"/>
      <c r="I24" s="557"/>
      <c r="J24" s="289"/>
      <c r="K24" s="543"/>
      <c r="AF24" s="1631">
        <v>19</v>
      </c>
    </row>
    <row customHeight="1" ht="35.699999999999996">
      <c r="D25" s="1638"/>
      <c r="E25" s="1664" t="s">
        <v>850</v>
      </c>
      <c r="F25" s="1650" t="s">
        <v>851</v>
      </c>
      <c r="G25" s="1643" t="s">
        <v>676</v>
      </c>
      <c r="H25" s="557"/>
      <c r="I25" s="557"/>
      <c r="J25" s="289"/>
      <c r="K25" s="543"/>
      <c r="AF25" s="1631">
        <v>34</v>
      </c>
    </row>
    <row customHeight="1" ht="24">
      <c r="D26" s="1638"/>
      <c r="E26" s="1664" t="s">
        <v>852</v>
      </c>
      <c r="F26" s="954" t="s">
        <v>853</v>
      </c>
      <c r="G26" s="1643" t="s">
        <v>676</v>
      </c>
      <c r="H26" s="557"/>
      <c r="I26" s="557"/>
      <c r="J26" s="289" t="s">
        <v>854</v>
      </c>
      <c r="K26" s="543"/>
      <c r="AF26" s="1631">
        <v>23</v>
      </c>
    </row>
    <row customHeight="1" ht="19.95">
      <c r="D27" s="1638"/>
      <c r="E27" s="1675" t="s">
        <v>855</v>
      </c>
      <c r="F27" s="1650" t="s">
        <v>856</v>
      </c>
      <c r="G27" s="1654" t="s">
        <v>676</v>
      </c>
      <c r="H27" s="1676"/>
      <c r="I27" s="1676"/>
      <c r="J27" s="289"/>
      <c r="K27" s="543"/>
      <c r="AF27" s="1631">
        <v>19</v>
      </c>
    </row>
    <row customHeight="1" ht="19.95">
      <c r="D28" s="1638"/>
      <c r="E28" s="1675" t="s">
        <v>857</v>
      </c>
      <c r="F28" s="1650" t="s">
        <v>858</v>
      </c>
      <c r="G28" s="1654" t="s">
        <v>676</v>
      </c>
      <c r="H28" s="1676"/>
      <c r="I28" s="1676"/>
      <c r="J28" s="289"/>
      <c r="K28" s="543"/>
      <c r="AF28" s="1631">
        <v>19</v>
      </c>
    </row>
    <row customHeight="1" ht="19.95">
      <c r="D29" s="1638"/>
      <c r="E29" s="1675" t="s">
        <v>859</v>
      </c>
      <c r="F29" s="954" t="s">
        <v>860</v>
      </c>
      <c r="G29" s="1654" t="s">
        <v>676</v>
      </c>
      <c r="H29" s="1676"/>
      <c r="I29" s="1676"/>
      <c r="J29" s="289"/>
      <c r="K29" s="543"/>
      <c r="AF29" s="1631">
        <v>19</v>
      </c>
    </row>
    <row customHeight="1" ht="19.95">
      <c r="D30" s="1638"/>
      <c r="E30" s="1675" t="s">
        <v>861</v>
      </c>
      <c r="F30" s="954" t="s">
        <v>862</v>
      </c>
      <c r="G30" s="1654" t="s">
        <v>676</v>
      </c>
      <c r="H30" s="1676"/>
      <c r="I30" s="1676"/>
      <c r="J30" s="289"/>
      <c r="K30" s="543"/>
      <c r="AF30" s="1631">
        <v>19</v>
      </c>
    </row>
    <row customHeight="1" ht="19.95">
      <c r="D31" s="1638"/>
      <c r="E31" s="1675" t="s">
        <v>863</v>
      </c>
      <c r="F31" s="954" t="s">
        <v>864</v>
      </c>
      <c r="G31" s="1654" t="s">
        <v>676</v>
      </c>
      <c r="H31" s="1676"/>
      <c r="I31" s="1676"/>
      <c r="J31" s="289"/>
      <c r="K31" s="543"/>
      <c r="AF31" s="1631">
        <v>19</v>
      </c>
    </row>
    <row s="1366" customFormat="1" customHeight="1" ht="35.699999999999996">
      <c r="A32" s="987"/>
      <c r="C32" s="1636"/>
      <c r="D32" s="1638"/>
      <c r="E32" s="1675" t="s">
        <v>865</v>
      </c>
      <c r="F32" s="954" t="s">
        <v>866</v>
      </c>
      <c r="G32" s="1644" t="s">
        <v>676</v>
      </c>
      <c r="H32" s="579">
        <f>SUM(H33:H34)</f>
        <v>0</v>
      </c>
      <c r="I32" s="579">
        <f>SUM(I33:I34)</f>
        <v>0</v>
      </c>
      <c r="J32" s="289" t="s">
        <v>867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701</v>
      </c>
      <c r="G34" s="572"/>
      <c r="H34" s="573"/>
      <c r="I34" s="573"/>
      <c r="J34" s="301" t="s">
        <v>868</v>
      </c>
      <c r="K34" s="543"/>
      <c r="L34" s="1636"/>
      <c r="M34" s="1636"/>
      <c r="R34" s="1636"/>
      <c r="U34" s="544"/>
      <c r="AA34" s="1632"/>
      <c r="AB34" s="1632"/>
      <c r="AC34" s="1632"/>
      <c r="AD34" s="1632"/>
      <c r="AE34" s="1632"/>
      <c r="AF34" s="1160">
        <v>19</v>
      </c>
    </row>
    <row customHeight="1" ht="60">
      <c r="D35" s="1638"/>
      <c r="E35" s="1675" t="s">
        <v>869</v>
      </c>
      <c r="F35" s="954" t="s">
        <v>870</v>
      </c>
      <c r="G35" s="1654" t="s">
        <v>676</v>
      </c>
      <c r="H35" s="1676"/>
      <c r="I35" s="1676"/>
      <c r="J35" s="289" t="s">
        <v>871</v>
      </c>
      <c r="K35" s="543"/>
      <c r="AF35" s="1631">
        <v>57</v>
      </c>
    </row>
    <row s="1366" customFormat="1" customHeight="1" ht="24">
      <c r="A36" s="989" t="s">
        <v>702</v>
      </c>
      <c r="C36" s="1636"/>
      <c r="D36" s="1638"/>
      <c r="E36" s="1664" t="s">
        <v>90</v>
      </c>
      <c r="F36" s="707" t="s">
        <v>872</v>
      </c>
      <c r="G36" s="1643" t="s">
        <v>676</v>
      </c>
      <c r="H36" s="557"/>
      <c r="I36" s="557"/>
      <c r="J36" s="289" t="s">
        <v>873</v>
      </c>
      <c r="K36" s="543"/>
      <c r="L36" s="1636"/>
      <c r="M36" s="1636"/>
      <c r="R36" s="1636"/>
      <c r="U36" s="544"/>
      <c r="AA36" s="1632"/>
      <c r="AB36" s="1632"/>
      <c r="AC36" s="1632"/>
      <c r="AD36" s="1632"/>
      <c r="AE36" s="1632"/>
      <c r="AF36" s="1160">
        <v>23</v>
      </c>
    </row>
    <row s="1366" customFormat="1" customHeight="1" ht="35.699999999999996">
      <c r="A37" s="989"/>
      <c r="C37" s="1636"/>
      <c r="D37" s="1638"/>
      <c r="E37" s="1664" t="s">
        <v>448</v>
      </c>
      <c r="F37" s="954" t="s">
        <v>874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875</v>
      </c>
      <c r="G38" s="1643" t="s">
        <v>676</v>
      </c>
      <c r="H38" s="557"/>
      <c r="I38" s="557"/>
      <c r="J38" s="289" t="s">
        <v>876</v>
      </c>
      <c r="K38" s="543"/>
      <c r="L38" s="1636"/>
      <c r="M38" s="1636"/>
      <c r="R38" s="1636"/>
      <c r="U38" s="544"/>
      <c r="AA38" s="1632"/>
      <c r="AB38" s="1632"/>
      <c r="AC38" s="1632"/>
      <c r="AD38" s="1632"/>
      <c r="AE38" s="1632"/>
      <c r="AF38" s="1160">
        <v>19</v>
      </c>
    </row>
    <row s="1366" customFormat="1" customHeight="1" ht="24">
      <c r="A39" s="987"/>
      <c r="C39" s="1636"/>
      <c r="D39" s="575"/>
      <c r="E39" s="1664" t="s">
        <v>877</v>
      </c>
      <c r="F39" s="954" t="s">
        <v>878</v>
      </c>
      <c r="G39" s="1654" t="s">
        <v>676</v>
      </c>
      <c r="H39" s="557"/>
      <c r="I39" s="557"/>
      <c r="J39" s="289" t="s">
        <v>879</v>
      </c>
      <c r="K39" s="543"/>
      <c r="L39" s="1636"/>
      <c r="M39" s="1636"/>
      <c r="R39" s="1636"/>
      <c r="U39" s="544"/>
      <c r="AA39" s="1632"/>
      <c r="AB39" s="1632"/>
      <c r="AC39" s="1632"/>
      <c r="AD39" s="1632"/>
      <c r="AE39" s="1632"/>
      <c r="AF39" s="1160">
        <v>23</v>
      </c>
    </row>
    <row s="1366" customFormat="1" customHeight="1" ht="24">
      <c r="A40" s="987"/>
      <c r="C40" s="1636"/>
      <c r="D40" s="1638"/>
      <c r="E40" s="1664" t="s">
        <v>880</v>
      </c>
      <c r="F40" s="1650" t="s">
        <v>881</v>
      </c>
      <c r="G40" s="1643" t="s">
        <v>676</v>
      </c>
      <c r="H40" s="557"/>
      <c r="I40" s="557"/>
      <c r="J40" s="289" t="s">
        <v>882</v>
      </c>
      <c r="K40" s="543"/>
      <c r="L40" s="1636"/>
      <c r="M40" s="1636"/>
      <c r="R40" s="1636"/>
      <c r="U40" s="544"/>
      <c r="AA40" s="1632"/>
      <c r="AB40" s="1632"/>
      <c r="AC40" s="1632"/>
      <c r="AD40" s="1632"/>
      <c r="AE40" s="1632"/>
      <c r="AF40" s="1160">
        <v>23</v>
      </c>
    </row>
    <row s="1366" customFormat="1" customHeight="1" ht="24">
      <c r="A41" s="987"/>
      <c r="C41" s="1636"/>
      <c r="D41" s="1638"/>
      <c r="E41" s="1664" t="s">
        <v>883</v>
      </c>
      <c r="F41" s="1650" t="s">
        <v>884</v>
      </c>
      <c r="G41" s="1643" t="s">
        <v>676</v>
      </c>
      <c r="H41" s="557"/>
      <c r="I41" s="557"/>
      <c r="J41" s="289" t="s">
        <v>885</v>
      </c>
      <c r="K41" s="543"/>
      <c r="L41" s="1636"/>
      <c r="M41" s="1636"/>
      <c r="R41" s="1636"/>
      <c r="U41" s="544"/>
      <c r="AA41" s="1632"/>
      <c r="AB41" s="1632"/>
      <c r="AC41" s="1632"/>
      <c r="AD41" s="1632"/>
      <c r="AE41" s="1632"/>
      <c r="AF41" s="1160">
        <v>23</v>
      </c>
    </row>
    <row s="1366" customFormat="1" customHeight="1" ht="24">
      <c r="A42" s="987"/>
      <c r="C42" s="1636"/>
      <c r="D42" s="1638"/>
      <c r="E42" s="1664" t="s">
        <v>886</v>
      </c>
      <c r="F42" s="1650" t="s">
        <v>887</v>
      </c>
      <c r="G42" s="1643" t="s">
        <v>676</v>
      </c>
      <c r="H42" s="557"/>
      <c r="I42" s="557"/>
      <c r="J42" s="289" t="s">
        <v>888</v>
      </c>
      <c r="K42" s="543"/>
      <c r="L42" s="1636"/>
      <c r="M42" s="1636"/>
      <c r="R42" s="1636"/>
      <c r="U42" s="544"/>
      <c r="AA42" s="1632"/>
      <c r="AB42" s="1632"/>
      <c r="AC42" s="1632"/>
      <c r="AD42" s="1632"/>
      <c r="AE42" s="1632"/>
      <c r="AF42" s="1160">
        <v>23</v>
      </c>
    </row>
    <row s="1366" customFormat="1" customHeight="1" ht="35.699999999999996">
      <c r="A43" s="987"/>
      <c r="C43" s="1636" t="s">
        <v>712</v>
      </c>
      <c r="D43" s="1638"/>
      <c r="E43" s="1664" t="s">
        <v>114</v>
      </c>
      <c r="F43" s="707" t="s">
        <v>753</v>
      </c>
      <c r="G43" s="1646" t="s">
        <v>889</v>
      </c>
      <c r="H43" s="401"/>
      <c r="I43" s="401"/>
      <c r="J43" s="289" t="s">
        <v>890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891</v>
      </c>
      <c r="G44" s="1643" t="s">
        <v>892</v>
      </c>
      <c r="H44" s="545"/>
      <c r="I44" s="545"/>
      <c r="J44" s="289" t="s">
        <v>893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894</v>
      </c>
      <c r="G45" s="1654" t="s">
        <v>895</v>
      </c>
      <c r="H45" s="545"/>
      <c r="I45" s="545"/>
      <c r="J45" s="289" t="s">
        <v>896</v>
      </c>
      <c r="K45" s="543"/>
      <c r="L45" s="1636"/>
      <c r="M45" s="1636"/>
      <c r="R45" s="1636"/>
      <c r="U45" s="544"/>
      <c r="AA45" s="1632"/>
      <c r="AB45" s="1632"/>
      <c r="AC45" s="1632"/>
      <c r="AD45" s="1632"/>
      <c r="AE45" s="1632"/>
      <c r="AF45" s="1160">
        <v>23</v>
      </c>
    </row>
    <row s="1366" customFormat="1" customHeight="1" ht="19.95">
      <c r="A46" s="987"/>
      <c r="C46" s="1636"/>
      <c r="D46" s="1638"/>
      <c r="E46" s="1664" t="s">
        <v>126</v>
      </c>
      <c r="F46" s="707" t="s">
        <v>897</v>
      </c>
      <c r="G46" s="1643" t="s">
        <v>714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3D699-EC4B-1FA4-2EAC-5380F949BA3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676</v>
      </c>
      <c r="H2" s="541"/>
      <c r="I2" s="541"/>
      <c r="J2" s="542" t="s">
        <v>679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898</v>
      </c>
      <c r="F6" s="2248"/>
      <c r="G6" s="2248"/>
      <c r="H6" s="2248"/>
      <c r="I6" s="2248"/>
      <c r="J6" s="556"/>
      <c r="AF6" s="1631">
        <v>32</v>
      </c>
    </row>
    <row customHeight="1" ht="25.2">
      <c r="E7" s="2249" t="str">
        <f>IF(org=0,"Не определено",org)</f>
        <v>КГУП "Примтеплоэнерго"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248</v>
      </c>
      <c r="AF9" s="1636">
        <v>1</v>
      </c>
    </row>
    <row customHeight="1" ht="11.549999999999999">
      <c r="E10" s="711"/>
      <c r="F10" s="2367" t="s">
        <v>240</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7"/>
      <c r="AF10" s="1631">
        <v>11</v>
      </c>
    </row>
    <row customHeight="1" ht="11.549999999999999">
      <c r="E11" s="711"/>
      <c r="F11" s="2367" t="s">
        <v>688</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689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424</v>
      </c>
      <c r="F13" s="2370"/>
      <c r="G13" s="2370"/>
      <c r="H13" s="1656"/>
      <c r="I13" s="1656"/>
      <c r="J13" s="2127"/>
      <c r="AF13" s="1631">
        <v>11</v>
      </c>
    </row>
    <row customHeight="1" ht="24">
      <c r="E14" s="1657" t="s">
        <v>88</v>
      </c>
      <c r="F14" s="1660" t="s">
        <v>426</v>
      </c>
      <c r="G14" s="1660" t="s">
        <v>690</v>
      </c>
      <c r="H14" s="1660" t="s">
        <v>427</v>
      </c>
      <c r="I14" s="1660" t="s">
        <v>427</v>
      </c>
      <c r="J14" s="2127"/>
      <c r="AF14" s="1631">
        <v>23</v>
      </c>
    </row>
    <row customHeight="1" ht="19.95">
      <c r="D15" s="1638"/>
      <c r="E15" s="1630" t="s">
        <v>132</v>
      </c>
      <c r="F15" s="707" t="s">
        <v>899</v>
      </c>
      <c r="G15" s="1657" t="s">
        <v>676</v>
      </c>
      <c r="H15" s="557"/>
      <c r="I15" s="557"/>
      <c r="J15" s="289" t="s">
        <v>900</v>
      </c>
      <c r="K15" s="543" t="s">
        <v>754</v>
      </c>
      <c r="AF15" s="1631">
        <v>19</v>
      </c>
    </row>
    <row customHeight="1" ht="24">
      <c r="D16" s="1638"/>
      <c r="E16" s="1630" t="s">
        <v>102</v>
      </c>
      <c r="F16" s="1665" t="s">
        <v>901</v>
      </c>
      <c r="G16" s="1657" t="s">
        <v>676</v>
      </c>
      <c r="H16" s="558">
        <f>SUM(H17,H20:H27)</f>
        <v>0</v>
      </c>
      <c r="I16" s="558">
        <f>SUM(I17,I20:I27)</f>
        <v>0</v>
      </c>
      <c r="J16" s="289" t="s">
        <v>902</v>
      </c>
      <c r="K16" s="543" t="s">
        <v>754</v>
      </c>
      <c r="AF16" s="1631">
        <v>23</v>
      </c>
    </row>
    <row customHeight="1" ht="35.699999999999996">
      <c r="D17" s="1638"/>
      <c r="E17" s="1664" t="s">
        <v>832</v>
      </c>
      <c r="F17" s="1667" t="s">
        <v>903</v>
      </c>
      <c r="G17" s="1654" t="s">
        <v>676</v>
      </c>
      <c r="H17" s="557"/>
      <c r="I17" s="557"/>
      <c r="J17" s="289" t="s">
        <v>904</v>
      </c>
      <c r="K17" s="543"/>
      <c r="AF17" s="1631">
        <v>34</v>
      </c>
    </row>
    <row customHeight="1" ht="19.95">
      <c r="D18" s="1638"/>
      <c r="E18" s="1664" t="s">
        <v>835</v>
      </c>
      <c r="F18" s="1668" t="s">
        <v>905</v>
      </c>
      <c r="G18" s="1654" t="s">
        <v>676</v>
      </c>
      <c r="H18" s="557"/>
      <c r="I18" s="557"/>
      <c r="J18" s="289"/>
      <c r="K18" s="543"/>
      <c r="AF18" s="1631">
        <v>19</v>
      </c>
    </row>
    <row customHeight="1" ht="24">
      <c r="D19" s="1638"/>
      <c r="E19" s="1664" t="s">
        <v>838</v>
      </c>
      <c r="F19" s="1668" t="s">
        <v>906</v>
      </c>
      <c r="G19" s="1654" t="s">
        <v>676</v>
      </c>
      <c r="H19" s="557"/>
      <c r="I19" s="557"/>
      <c r="J19" s="289"/>
      <c r="K19" s="543"/>
      <c r="AF19" s="1631">
        <v>23</v>
      </c>
    </row>
    <row customHeight="1" ht="35.699999999999996">
      <c r="D20" s="1638"/>
      <c r="E20" s="1664" t="s">
        <v>431</v>
      </c>
      <c r="F20" s="1667" t="s">
        <v>907</v>
      </c>
      <c r="G20" s="1654" t="s">
        <v>676</v>
      </c>
      <c r="H20" s="557"/>
      <c r="I20" s="557"/>
      <c r="J20" s="289"/>
      <c r="K20" s="543"/>
      <c r="AF20" s="1631">
        <v>34</v>
      </c>
    </row>
    <row customHeight="1" ht="48.29999999999999">
      <c r="D21" s="1638"/>
      <c r="E21" s="1664" t="s">
        <v>434</v>
      </c>
      <c r="F21" s="1667" t="s">
        <v>908</v>
      </c>
      <c r="G21" s="1654" t="s">
        <v>676</v>
      </c>
      <c r="H21" s="557"/>
      <c r="I21" s="557"/>
      <c r="J21" s="289"/>
      <c r="K21" s="543"/>
      <c r="AF21" s="1631">
        <v>46</v>
      </c>
    </row>
    <row customHeight="1" ht="60">
      <c r="D22" s="1638"/>
      <c r="E22" s="1664" t="s">
        <v>852</v>
      </c>
      <c r="F22" s="1667" t="s">
        <v>909</v>
      </c>
      <c r="G22" s="1654" t="s">
        <v>676</v>
      </c>
      <c r="H22" s="557"/>
      <c r="I22" s="557"/>
      <c r="J22" s="289"/>
      <c r="K22" s="543"/>
      <c r="AF22" s="1631">
        <v>57</v>
      </c>
    </row>
    <row customHeight="1" ht="35.699999999999996">
      <c r="D23" s="1638"/>
      <c r="E23" s="1664" t="s">
        <v>859</v>
      </c>
      <c r="F23" s="1667" t="s">
        <v>910</v>
      </c>
      <c r="G23" s="1654" t="s">
        <v>676</v>
      </c>
      <c r="H23" s="557"/>
      <c r="I23" s="557"/>
      <c r="J23" s="289"/>
      <c r="K23" s="543"/>
      <c r="AF23" s="1631">
        <v>34</v>
      </c>
    </row>
    <row customHeight="1" ht="35.699999999999996">
      <c r="D24" s="1638"/>
      <c r="E24" s="1664" t="s">
        <v>861</v>
      </c>
      <c r="F24" s="1667" t="s">
        <v>911</v>
      </c>
      <c r="G24" s="1654" t="s">
        <v>676</v>
      </c>
      <c r="H24" s="557"/>
      <c r="I24" s="557"/>
      <c r="J24" s="289"/>
      <c r="K24" s="543"/>
      <c r="AF24" s="1631">
        <v>34</v>
      </c>
    </row>
    <row customHeight="1" ht="24">
      <c r="D25" s="1638"/>
      <c r="E25" s="1664" t="s">
        <v>863</v>
      </c>
      <c r="F25" s="1667" t="s">
        <v>912</v>
      </c>
      <c r="G25" s="1654" t="s">
        <v>676</v>
      </c>
      <c r="H25" s="557"/>
      <c r="I25" s="557"/>
      <c r="J25" s="289"/>
      <c r="K25" s="543"/>
      <c r="AF25" s="1631">
        <v>23</v>
      </c>
    </row>
    <row customHeight="1" ht="76.5">
      <c r="D26" s="1638"/>
      <c r="E26" s="1664" t="s">
        <v>865</v>
      </c>
      <c r="F26" s="1667" t="s">
        <v>913</v>
      </c>
      <c r="G26" s="1654" t="s">
        <v>676</v>
      </c>
      <c r="H26" s="557"/>
      <c r="I26" s="557"/>
      <c r="J26" s="289"/>
      <c r="K26" s="543"/>
      <c r="AF26" s="1631">
        <v>73</v>
      </c>
    </row>
    <row s="1366" customFormat="1" customHeight="1" ht="35.699999999999996">
      <c r="A27" s="987"/>
      <c r="C27" s="1636"/>
      <c r="D27" s="1638"/>
      <c r="E27" s="1629" t="s">
        <v>869</v>
      </c>
      <c r="F27" s="1628" t="s">
        <v>914</v>
      </c>
      <c r="G27" s="1655" t="s">
        <v>676</v>
      </c>
      <c r="H27" s="579">
        <f>SUM(H28:H29)</f>
        <v>0</v>
      </c>
      <c r="I27" s="579">
        <f>SUM(I28:I29)</f>
        <v>0</v>
      </c>
      <c r="J27" s="289" t="s">
        <v>867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701</v>
      </c>
      <c r="G29" s="572"/>
      <c r="H29" s="573"/>
      <c r="I29" s="573"/>
      <c r="J29" s="301" t="s">
        <v>868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915</v>
      </c>
      <c r="G30" s="1654" t="s">
        <v>676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916</v>
      </c>
      <c r="G31" s="1654" t="s">
        <v>676</v>
      </c>
      <c r="H31" s="557"/>
      <c r="I31" s="557"/>
      <c r="J31" s="289" t="s">
        <v>917</v>
      </c>
      <c r="K31" s="543"/>
      <c r="L31" s="1636"/>
      <c r="M31" s="1636"/>
      <c r="R31" s="1636"/>
      <c r="U31" s="544"/>
      <c r="AA31" s="1632"/>
      <c r="AB31" s="1632"/>
      <c r="AC31" s="1632"/>
      <c r="AD31" s="1632"/>
      <c r="AE31" s="1632"/>
      <c r="AF31" s="1160">
        <v>34</v>
      </c>
    </row>
    <row s="1366" customFormat="1" customHeight="1" ht="24">
      <c r="A32" s="987"/>
      <c r="C32" s="1636"/>
      <c r="D32" s="1638"/>
      <c r="E32" s="1664" t="s">
        <v>877</v>
      </c>
      <c r="F32" s="690" t="s">
        <v>881</v>
      </c>
      <c r="G32" s="1654" t="s">
        <v>676</v>
      </c>
      <c r="H32" s="557"/>
      <c r="I32" s="557"/>
      <c r="J32" s="289" t="s">
        <v>918</v>
      </c>
      <c r="K32" s="543"/>
      <c r="L32" s="1636"/>
      <c r="M32" s="1636"/>
      <c r="R32" s="1636"/>
      <c r="U32" s="544"/>
      <c r="AA32" s="1632"/>
      <c r="AB32" s="1632"/>
      <c r="AC32" s="1632"/>
      <c r="AD32" s="1632"/>
      <c r="AE32" s="1632"/>
      <c r="AF32" s="1160">
        <v>23</v>
      </c>
    </row>
    <row s="1366" customFormat="1" customHeight="1" ht="24">
      <c r="A33" s="987"/>
      <c r="C33" s="1636"/>
      <c r="D33" s="1638"/>
      <c r="E33" s="1664" t="s">
        <v>919</v>
      </c>
      <c r="F33" s="690" t="s">
        <v>920</v>
      </c>
      <c r="G33" s="1654" t="s">
        <v>676</v>
      </c>
      <c r="H33" s="557"/>
      <c r="I33" s="557"/>
      <c r="J33" s="289" t="s">
        <v>921</v>
      </c>
      <c r="K33" s="543"/>
      <c r="L33" s="1636"/>
      <c r="M33" s="1636"/>
      <c r="R33" s="1636"/>
      <c r="U33" s="544"/>
      <c r="AA33" s="1632"/>
      <c r="AB33" s="1632"/>
      <c r="AC33" s="1632"/>
      <c r="AD33" s="1632"/>
      <c r="AE33" s="1632"/>
      <c r="AF33" s="1160">
        <v>23</v>
      </c>
    </row>
    <row s="1366" customFormat="1" customHeight="1" ht="24">
      <c r="A34" s="987"/>
      <c r="C34" s="1636"/>
      <c r="D34" s="1638"/>
      <c r="E34" s="1664" t="s">
        <v>922</v>
      </c>
      <c r="F34" s="690" t="s">
        <v>887</v>
      </c>
      <c r="G34" s="1654" t="s">
        <v>676</v>
      </c>
      <c r="H34" s="557"/>
      <c r="I34" s="557"/>
      <c r="J34" s="289" t="s">
        <v>923</v>
      </c>
      <c r="K34" s="543"/>
      <c r="L34" s="1636"/>
      <c r="M34" s="1636"/>
      <c r="R34" s="1636"/>
      <c r="U34" s="544"/>
      <c r="AA34" s="1632"/>
      <c r="AB34" s="1632"/>
      <c r="AC34" s="1632"/>
      <c r="AD34" s="1632"/>
      <c r="AE34" s="1632"/>
      <c r="AF34" s="1160">
        <v>23</v>
      </c>
    </row>
    <row s="1366" customFormat="1" customHeight="1" ht="35.699999999999996">
      <c r="A35" s="987"/>
      <c r="C35" s="1636" t="s">
        <v>712</v>
      </c>
      <c r="D35" s="1638"/>
      <c r="E35" s="1664" t="s">
        <v>114</v>
      </c>
      <c r="F35" s="1661" t="s">
        <v>753</v>
      </c>
      <c r="G35" s="1657" t="s">
        <v>430</v>
      </c>
      <c r="H35" s="401"/>
      <c r="I35" s="401"/>
      <c r="J35" s="289" t="s">
        <v>924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925</v>
      </c>
      <c r="G36" s="1654" t="s">
        <v>892</v>
      </c>
      <c r="H36" s="545"/>
      <c r="I36" s="545"/>
      <c r="J36" s="289" t="s">
        <v>893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926</v>
      </c>
      <c r="G37" s="1654" t="s">
        <v>895</v>
      </c>
      <c r="H37" s="545"/>
      <c r="I37" s="545"/>
      <c r="J37" s="289" t="s">
        <v>896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927</v>
      </c>
      <c r="F39" s="2285" t="s">
        <v>928</v>
      </c>
      <c r="G39" s="2285"/>
      <c r="H39" s="369"/>
      <c r="I39" s="369"/>
      <c r="J39" s="369"/>
      <c r="AF39" s="1631">
        <v>26</v>
      </c>
    </row>
    <row s="1641" customFormat="1" customHeight="1" ht="39.75">
      <c r="A40" s="987"/>
      <c r="B40" s="1636"/>
      <c r="C40" s="1636"/>
      <c r="D40" s="351"/>
      <c r="F40" s="2285" t="s">
        <v>929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4DDB3-1F9E-9C31-64E9-3E2E0AD815A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КГУП "Примтеплоэнерго"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248</v>
      </c>
      <c r="J6" s="1022"/>
      <c r="X6" s="505">
        <v>1</v>
      </c>
    </row>
    <row customHeight="1" ht="11.549999999999999">
      <c r="D7" s="711"/>
      <c r="E7" s="2367" t="s">
        <v>240</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Подключение (технологическое присоединение) к системе теплоснабжения</v>
      </c>
      <c r="J7" s="2394"/>
      <c r="K7" s="2175"/>
      <c r="L7" s="509"/>
      <c r="X7" s="505">
        <v>11</v>
      </c>
    </row>
    <row customHeight="1" ht="11.549999999999999">
      <c r="A8" s="704"/>
      <c r="D8" s="711"/>
      <c r="E8" s="2367" t="s">
        <v>688</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689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424</v>
      </c>
      <c r="E10" s="2102"/>
      <c r="F10" s="2102"/>
      <c r="G10" s="2102"/>
      <c r="H10" s="2102"/>
      <c r="I10" s="2102"/>
      <c r="J10" s="2103"/>
      <c r="K10" s="2199"/>
      <c r="L10" s="509"/>
      <c r="X10" s="758">
        <v>11</v>
      </c>
    </row>
    <row s="1635" customFormat="1" customHeight="1" ht="24">
      <c r="A11" s="2385"/>
      <c r="B11" s="2385"/>
      <c r="C11" s="657"/>
      <c r="D11" s="703" t="s">
        <v>88</v>
      </c>
      <c r="E11" s="705" t="s">
        <v>930</v>
      </c>
      <c r="F11" s="705" t="s">
        <v>690</v>
      </c>
      <c r="G11" s="465" t="s">
        <v>427</v>
      </c>
      <c r="H11" s="465" t="s">
        <v>514</v>
      </c>
      <c r="I11" s="807" t="s">
        <v>427</v>
      </c>
      <c r="J11" s="808" t="s">
        <v>514</v>
      </c>
      <c r="K11" s="2232"/>
      <c r="L11" s="658"/>
      <c r="X11" s="509">
        <v>23</v>
      </c>
    </row>
    <row s="1642" customFormat="1" customHeight="1" ht="10.5">
      <c r="A12" s="952"/>
      <c r="D12" s="1025" t="s">
        <v>132</v>
      </c>
      <c r="E12" s="1025" t="s">
        <v>102</v>
      </c>
      <c r="F12" s="1025" t="s">
        <v>90</v>
      </c>
      <c r="G12" s="1026" t="str">
        <f>G1&amp;".1"</f>
        <v>4.1</v>
      </c>
      <c r="H12" s="1026" t="str">
        <f>G1&amp;".2"</f>
        <v>4.2</v>
      </c>
      <c r="I12" s="1026" t="str">
        <f>I1&amp;".1"</f>
        <v>4.1</v>
      </c>
      <c r="J12" s="1026" t="str">
        <f>I1&amp;".2"</f>
        <v>4.2</v>
      </c>
      <c r="K12" s="1026"/>
      <c r="X12" s="511">
        <v>10</v>
      </c>
    </row>
    <row customHeight="1" ht="22.5">
      <c r="A13" s="2392" t="s">
        <v>931</v>
      </c>
      <c r="D13" s="953" t="s">
        <v>132</v>
      </c>
      <c r="E13" s="279" t="s">
        <v>932</v>
      </c>
      <c r="F13" s="660" t="s">
        <v>933</v>
      </c>
      <c r="G13" s="557"/>
      <c r="H13" s="661"/>
      <c r="I13" s="557"/>
      <c r="J13" s="661"/>
      <c r="K13" s="289" t="s">
        <v>934</v>
      </c>
      <c r="L13" s="720"/>
      <c r="X13" s="505">
        <v>0</v>
      </c>
    </row>
    <row customHeight="1" ht="22.5">
      <c r="A14" s="2392"/>
      <c r="D14" s="539" t="s">
        <v>102</v>
      </c>
      <c r="E14" s="279" t="s">
        <v>935</v>
      </c>
      <c r="F14" s="660" t="s">
        <v>936</v>
      </c>
      <c r="G14" s="557"/>
      <c r="H14" s="662"/>
      <c r="I14" s="557"/>
      <c r="J14" s="662"/>
      <c r="K14" s="289" t="s">
        <v>937</v>
      </c>
      <c r="L14" s="720"/>
      <c r="X14" s="505">
        <v>0</v>
      </c>
    </row>
    <row s="1635" customFormat="1" customHeight="1" ht="78.75">
      <c r="A15" s="2392"/>
      <c r="B15" s="511"/>
      <c r="D15" s="953" t="s">
        <v>90</v>
      </c>
      <c r="E15" s="707" t="s">
        <v>938</v>
      </c>
      <c r="F15" s="950" t="s">
        <v>430</v>
      </c>
      <c r="G15" s="950" t="s">
        <v>430</v>
      </c>
      <c r="H15" s="106"/>
      <c r="I15" s="950" t="s">
        <v>430</v>
      </c>
      <c r="J15" s="106"/>
      <c r="K15" s="289" t="s">
        <v>939</v>
      </c>
      <c r="L15" s="720"/>
      <c r="X15" s="758">
        <v>0</v>
      </c>
    </row>
    <row s="1635" customFormat="1" customHeight="1" ht="22.5">
      <c r="A16" s="2392"/>
      <c r="B16" s="511"/>
      <c r="D16" s="953" t="s">
        <v>448</v>
      </c>
      <c r="E16" s="954" t="s">
        <v>940</v>
      </c>
      <c r="F16" s="950" t="s">
        <v>941</v>
      </c>
      <c r="G16" s="817"/>
      <c r="H16" s="106"/>
      <c r="I16" s="817"/>
      <c r="J16" s="106"/>
      <c r="K16" s="289"/>
      <c r="L16" s="720"/>
      <c r="X16" s="758">
        <v>0</v>
      </c>
    </row>
    <row s="1635" customFormat="1" customHeight="1" ht="22.5">
      <c r="A17" s="2392"/>
      <c r="B17" s="511"/>
      <c r="D17" s="953" t="s">
        <v>456</v>
      </c>
      <c r="E17" s="954" t="s">
        <v>942</v>
      </c>
      <c r="F17" s="950" t="s">
        <v>943</v>
      </c>
      <c r="G17" s="817"/>
      <c r="H17" s="106"/>
      <c r="I17" s="817"/>
      <c r="J17" s="106"/>
      <c r="K17" s="289"/>
      <c r="L17" s="720"/>
      <c r="X17" s="758">
        <v>0</v>
      </c>
    </row>
    <row s="1635" customFormat="1" customHeight="1" ht="33.75">
      <c r="A18" s="2392"/>
      <c r="B18" s="511"/>
      <c r="D18" s="953" t="s">
        <v>458</v>
      </c>
      <c r="E18" s="954" t="s">
        <v>944</v>
      </c>
      <c r="F18" s="950" t="s">
        <v>695</v>
      </c>
      <c r="G18" s="680"/>
      <c r="H18" s="106"/>
      <c r="I18" s="680"/>
      <c r="J18" s="106"/>
      <c r="K18" s="289"/>
      <c r="L18" s="720"/>
      <c r="X18" s="758">
        <v>0</v>
      </c>
    </row>
    <row customHeight="1" ht="101.25">
      <c r="A19" s="2392"/>
      <c r="D19" s="953" t="s">
        <v>91</v>
      </c>
      <c r="E19" s="279" t="s">
        <v>945</v>
      </c>
      <c r="F19" s="660" t="s">
        <v>670</v>
      </c>
      <c r="G19" s="663"/>
      <c r="H19" s="662"/>
      <c r="I19" s="955"/>
      <c r="J19" s="662"/>
      <c r="K19" s="289" t="s">
        <v>946</v>
      </c>
      <c r="L19" s="720"/>
      <c r="X19" s="505">
        <v>0</v>
      </c>
    </row>
    <row s="1635" customFormat="1" customHeight="1" ht="18.75">
      <c r="A20" s="2392"/>
      <c r="C20" s="956"/>
      <c r="D20" s="953" t="s">
        <v>877</v>
      </c>
      <c r="E20" s="954" t="s">
        <v>947</v>
      </c>
      <c r="F20" s="950" t="s">
        <v>430</v>
      </c>
      <c r="G20" s="950" t="s">
        <v>430</v>
      </c>
      <c r="H20" s="949" t="s">
        <v>430</v>
      </c>
      <c r="I20" s="950" t="s">
        <v>430</v>
      </c>
      <c r="J20" s="949" t="s">
        <v>430</v>
      </c>
      <c r="K20" s="948"/>
      <c r="L20" s="720"/>
      <c r="W20" s="675"/>
      <c r="X20" s="758">
        <v>0</v>
      </c>
    </row>
    <row s="1635" customFormat="1" customHeight="1" ht="33.75">
      <c r="A21" s="2392"/>
      <c r="C21" s="956"/>
      <c r="D21" s="953" t="s">
        <v>880</v>
      </c>
      <c r="E21" s="576" t="s">
        <v>948</v>
      </c>
      <c r="F21" s="950" t="s">
        <v>949</v>
      </c>
      <c r="G21" s="680"/>
      <c r="H21" s="106"/>
      <c r="I21" s="680"/>
      <c r="J21" s="106"/>
      <c r="K21" s="948"/>
      <c r="L21" s="720"/>
      <c r="W21" s="675"/>
      <c r="X21" s="758">
        <v>0</v>
      </c>
    </row>
    <row s="1635" customFormat="1" customHeight="1" ht="33.75">
      <c r="A22" s="2392"/>
      <c r="C22" s="956"/>
      <c r="D22" s="953" t="s">
        <v>883</v>
      </c>
      <c r="E22" s="576" t="s">
        <v>950</v>
      </c>
      <c r="F22" s="950" t="s">
        <v>951</v>
      </c>
      <c r="G22" s="680"/>
      <c r="H22" s="106"/>
      <c r="I22" s="680"/>
      <c r="J22" s="106"/>
      <c r="K22" s="948"/>
      <c r="L22" s="720"/>
      <c r="W22" s="675"/>
      <c r="X22" s="758">
        <v>0</v>
      </c>
    </row>
    <row s="1635" customFormat="1" customHeight="1" ht="22.5">
      <c r="A23" s="2392"/>
      <c r="C23" s="956"/>
      <c r="D23" s="953" t="s">
        <v>919</v>
      </c>
      <c r="E23" s="954" t="s">
        <v>952</v>
      </c>
      <c r="F23" s="950" t="s">
        <v>430</v>
      </c>
      <c r="G23" s="950" t="s">
        <v>430</v>
      </c>
      <c r="H23" s="949" t="s">
        <v>430</v>
      </c>
      <c r="I23" s="950" t="s">
        <v>430</v>
      </c>
      <c r="J23" s="949" t="s">
        <v>430</v>
      </c>
      <c r="K23" s="948"/>
      <c r="L23" s="720"/>
      <c r="W23" s="675"/>
      <c r="X23" s="758">
        <v>0</v>
      </c>
    </row>
    <row s="1635" customFormat="1" customHeight="1" ht="22.5">
      <c r="A24" s="2392"/>
      <c r="C24" s="956"/>
      <c r="D24" s="953" t="s">
        <v>953</v>
      </c>
      <c r="E24" s="576" t="s">
        <v>954</v>
      </c>
      <c r="F24" s="950" t="s">
        <v>955</v>
      </c>
      <c r="G24" s="680"/>
      <c r="H24" s="686"/>
      <c r="I24" s="680"/>
      <c r="J24" s="686"/>
      <c r="K24" s="948"/>
      <c r="L24" s="720"/>
      <c r="W24" s="675"/>
      <c r="X24" s="758">
        <v>0</v>
      </c>
    </row>
    <row s="1635" customFormat="1" customHeight="1" ht="22.5">
      <c r="A25" s="2392"/>
      <c r="C25" s="956"/>
      <c r="D25" s="953" t="s">
        <v>956</v>
      </c>
      <c r="E25" s="576" t="s">
        <v>957</v>
      </c>
      <c r="F25" s="950" t="s">
        <v>430</v>
      </c>
      <c r="G25" s="950" t="s">
        <v>430</v>
      </c>
      <c r="H25" s="949" t="s">
        <v>430</v>
      </c>
      <c r="I25" s="950" t="s">
        <v>430</v>
      </c>
      <c r="J25" s="949" t="s">
        <v>430</v>
      </c>
      <c r="K25" s="948"/>
      <c r="L25" s="720"/>
      <c r="W25" s="675"/>
      <c r="X25" s="758">
        <v>0</v>
      </c>
    </row>
    <row s="1635" customFormat="1" customHeight="1" ht="18.75">
      <c r="A26" s="2392"/>
      <c r="C26" s="956"/>
      <c r="D26" s="953" t="s">
        <v>958</v>
      </c>
      <c r="E26" s="553" t="s">
        <v>959</v>
      </c>
      <c r="F26" s="950" t="s">
        <v>960</v>
      </c>
      <c r="G26" s="680"/>
      <c r="H26" s="686"/>
      <c r="I26" s="680"/>
      <c r="J26" s="686"/>
      <c r="K26" s="948"/>
      <c r="L26" s="720"/>
      <c r="W26" s="675"/>
      <c r="X26" s="758">
        <v>0</v>
      </c>
    </row>
    <row s="1635" customFormat="1" customHeight="1" ht="18.75">
      <c r="A27" s="2392"/>
      <c r="C27" s="956"/>
      <c r="D27" s="953" t="s">
        <v>961</v>
      </c>
      <c r="E27" s="553" t="s">
        <v>962</v>
      </c>
      <c r="F27" s="950" t="s">
        <v>963</v>
      </c>
      <c r="G27" s="680"/>
      <c r="H27" s="686"/>
      <c r="I27" s="680"/>
      <c r="J27" s="686"/>
      <c r="K27" s="948"/>
      <c r="L27" s="720"/>
      <c r="W27" s="675"/>
      <c r="X27" s="758">
        <v>0</v>
      </c>
    </row>
    <row s="1635" customFormat="1" customHeight="1" ht="18.75">
      <c r="A28" s="2392"/>
      <c r="C28" s="956"/>
      <c r="D28" s="953" t="s">
        <v>964</v>
      </c>
      <c r="E28" s="576" t="s">
        <v>965</v>
      </c>
      <c r="F28" s="950" t="s">
        <v>430</v>
      </c>
      <c r="G28" s="950" t="s">
        <v>430</v>
      </c>
      <c r="H28" s="949" t="s">
        <v>430</v>
      </c>
      <c r="I28" s="950" t="s">
        <v>430</v>
      </c>
      <c r="J28" s="949" t="s">
        <v>430</v>
      </c>
      <c r="K28" s="948"/>
      <c r="L28" s="720"/>
      <c r="W28" s="675"/>
      <c r="X28" s="758">
        <v>0</v>
      </c>
    </row>
    <row s="1635" customFormat="1" customHeight="1" ht="18.75">
      <c r="A29" s="2392"/>
      <c r="C29" s="956"/>
      <c r="D29" s="953" t="s">
        <v>966</v>
      </c>
      <c r="E29" s="553" t="s">
        <v>959</v>
      </c>
      <c r="F29" s="950" t="s">
        <v>967</v>
      </c>
      <c r="G29" s="680"/>
      <c r="H29" s="686"/>
      <c r="I29" s="680"/>
      <c r="J29" s="686"/>
      <c r="K29" s="948"/>
      <c r="L29" s="720"/>
      <c r="W29" s="675"/>
      <c r="X29" s="758">
        <v>0</v>
      </c>
    </row>
    <row s="1635" customFormat="1" customHeight="1" ht="18.75">
      <c r="A30" s="2392"/>
      <c r="C30" s="956"/>
      <c r="D30" s="953" t="s">
        <v>968</v>
      </c>
      <c r="E30" s="553" t="s">
        <v>969</v>
      </c>
      <c r="F30" s="950" t="s">
        <v>970</v>
      </c>
      <c r="G30" s="680"/>
      <c r="H30" s="686"/>
      <c r="I30" s="680"/>
      <c r="J30" s="686"/>
      <c r="K30" s="948"/>
      <c r="L30" s="720"/>
      <c r="W30" s="675"/>
      <c r="X30" s="758">
        <v>0</v>
      </c>
    </row>
    <row customHeight="1" ht="126.75">
      <c r="A31" s="2392"/>
      <c r="D31" s="953" t="s">
        <v>114</v>
      </c>
      <c r="E31" s="279" t="s">
        <v>971</v>
      </c>
      <c r="F31" s="660" t="s">
        <v>682</v>
      </c>
      <c r="G31" s="557"/>
      <c r="H31" s="662"/>
      <c r="I31" s="557"/>
      <c r="J31" s="662"/>
      <c r="K31" s="289" t="s">
        <v>972</v>
      </c>
      <c r="L31" s="720"/>
      <c r="X31" s="505">
        <v>0</v>
      </c>
    </row>
    <row customHeight="1" ht="56.25">
      <c r="A32" s="2392"/>
      <c r="D32" s="953" t="s">
        <v>92</v>
      </c>
      <c r="E32" s="279" t="s">
        <v>973</v>
      </c>
      <c r="F32" s="539" t="s">
        <v>943</v>
      </c>
      <c r="G32" s="557"/>
      <c r="H32" s="662"/>
      <c r="I32" s="557"/>
      <c r="J32" s="662"/>
      <c r="K32" s="289" t="s">
        <v>974</v>
      </c>
      <c r="L32" s="720"/>
      <c r="X32" s="505">
        <v>0</v>
      </c>
    </row>
    <row customHeight="1" ht="11.25">
      <c r="A33" s="2392"/>
      <c r="E33" s="664"/>
      <c r="F33" s="181"/>
      <c r="G33" s="181"/>
      <c r="H33" s="181"/>
      <c r="I33" s="181"/>
      <c r="J33" s="181"/>
      <c r="K33" s="181"/>
      <c r="X33" s="505">
        <v>0</v>
      </c>
    </row>
    <row customHeight="1" ht="12.75">
      <c r="A34" s="2392"/>
      <c r="D34" s="65">
        <v>1</v>
      </c>
      <c r="E34" s="335" t="s">
        <v>975</v>
      </c>
      <c r="X34" s="505">
        <v>0</v>
      </c>
    </row>
    <row customHeight="1" ht="11.25">
      <c r="A35" s="2392"/>
      <c r="D35" s="369"/>
      <c r="E35" s="335" t="s">
        <v>976</v>
      </c>
      <c r="X35" s="505">
        <v>0</v>
      </c>
    </row>
    <row s="1635" customFormat="1" customHeight="1" ht="11.549999999999999">
      <c r="A36" s="1033"/>
      <c r="B36" s="518"/>
      <c r="D36" s="1034"/>
      <c r="E36" s="1035"/>
      <c r="X36" s="509">
        <v>11</v>
      </c>
    </row>
    <row s="1635" customFormat="1" customHeight="1" ht="22.5" hidden="1">
      <c r="A37" s="2392" t="s">
        <v>977</v>
      </c>
      <c r="B37" s="511"/>
      <c r="D37" s="953">
        <v>1</v>
      </c>
      <c r="E37" s="707" t="s">
        <v>978</v>
      </c>
      <c r="F37" s="660" t="s">
        <v>933</v>
      </c>
      <c r="G37" s="557"/>
      <c r="H37" s="519"/>
      <c r="I37" s="557"/>
      <c r="J37" s="519"/>
      <c r="K37" s="289" t="s">
        <v>979</v>
      </c>
      <c r="X37" s="758">
        <v>0</v>
      </c>
    </row>
    <row s="1635" customFormat="1" customHeight="1" ht="22.5" hidden="1">
      <c r="A38" s="2392"/>
      <c r="B38" s="511"/>
      <c r="D38" s="669" t="s">
        <v>102</v>
      </c>
      <c r="E38" s="1032" t="s">
        <v>980</v>
      </c>
      <c r="F38" s="1036" t="s">
        <v>670</v>
      </c>
      <c r="G38" s="1036" t="s">
        <v>670</v>
      </c>
      <c r="H38" s="1030"/>
      <c r="I38" s="1036" t="s">
        <v>670</v>
      </c>
      <c r="J38" s="1030"/>
      <c r="K38" s="1031"/>
      <c r="X38" s="758">
        <v>0</v>
      </c>
    </row>
    <row s="1635" customFormat="1" customHeight="1" ht="33.75" hidden="1">
      <c r="A39" s="2392"/>
      <c r="B39" s="511"/>
      <c r="D39" s="665" t="s">
        <v>835</v>
      </c>
      <c r="E39" s="723" t="s">
        <v>981</v>
      </c>
      <c r="F39" s="660" t="s">
        <v>982</v>
      </c>
      <c r="G39" s="668"/>
      <c r="H39" s="1023"/>
      <c r="I39" s="668"/>
      <c r="J39" s="1023"/>
      <c r="K39" s="289" t="s">
        <v>983</v>
      </c>
      <c r="X39" s="758">
        <v>0</v>
      </c>
    </row>
    <row s="1635" customFormat="1" customHeight="1" ht="33.75" hidden="1">
      <c r="A40" s="2392"/>
      <c r="B40" s="511"/>
      <c r="D40" s="665" t="s">
        <v>838</v>
      </c>
      <c r="E40" s="723" t="s">
        <v>984</v>
      </c>
      <c r="F40" s="1027" t="s">
        <v>985</v>
      </c>
      <c r="G40" s="741"/>
      <c r="H40" s="1023"/>
      <c r="I40" s="741"/>
      <c r="J40" s="1023"/>
      <c r="K40" s="289" t="s">
        <v>986</v>
      </c>
      <c r="X40" s="758">
        <v>0</v>
      </c>
    </row>
    <row s="1635" customFormat="1" customHeight="1" ht="22.5" hidden="1">
      <c r="A41" s="2392"/>
      <c r="B41" s="511"/>
      <c r="D41" s="665" t="s">
        <v>90</v>
      </c>
      <c r="E41" s="722" t="s">
        <v>987</v>
      </c>
      <c r="F41" s="660" t="s">
        <v>670</v>
      </c>
      <c r="G41" s="660" t="s">
        <v>670</v>
      </c>
      <c r="H41" s="1024"/>
      <c r="I41" s="660" t="s">
        <v>670</v>
      </c>
      <c r="J41" s="1024"/>
      <c r="K41" s="302"/>
      <c r="X41" s="758">
        <v>0</v>
      </c>
    </row>
    <row s="1635" customFormat="1" customHeight="1" ht="45" hidden="1">
      <c r="A42" s="2392"/>
      <c r="B42" s="511"/>
      <c r="D42" s="665" t="s">
        <v>448</v>
      </c>
      <c r="E42" s="723" t="s">
        <v>988</v>
      </c>
      <c r="F42" s="660" t="s">
        <v>682</v>
      </c>
      <c r="G42" s="557"/>
      <c r="H42" s="1024"/>
      <c r="I42" s="557"/>
      <c r="J42" s="1024"/>
      <c r="K42" s="302" t="s">
        <v>989</v>
      </c>
      <c r="X42" s="758">
        <v>0</v>
      </c>
    </row>
    <row s="1635" customFormat="1" customHeight="1" ht="45" hidden="1">
      <c r="A43" s="2392"/>
      <c r="B43" s="511"/>
      <c r="D43" s="665" t="s">
        <v>456</v>
      </c>
      <c r="E43" s="667" t="s">
        <v>990</v>
      </c>
      <c r="F43" s="1028" t="s">
        <v>682</v>
      </c>
      <c r="G43" s="742"/>
      <c r="H43" s="1023"/>
      <c r="I43" s="742"/>
      <c r="J43" s="1023"/>
      <c r="K43" s="302" t="s">
        <v>991</v>
      </c>
      <c r="X43" s="758">
        <v>0</v>
      </c>
    </row>
    <row s="1635" customFormat="1" customHeight="1" ht="11.25" hidden="1">
      <c r="A44" s="2392"/>
      <c r="B44" s="511"/>
      <c r="D44" s="665" t="s">
        <v>91</v>
      </c>
      <c r="E44" s="666" t="s">
        <v>992</v>
      </c>
      <c r="F44" s="660" t="s">
        <v>982</v>
      </c>
      <c r="G44" s="668"/>
      <c r="H44" s="1023"/>
      <c r="I44" s="668"/>
      <c r="J44" s="1023"/>
      <c r="K44" s="289"/>
      <c r="X44" s="758">
        <v>0</v>
      </c>
    </row>
    <row s="1635" customFormat="1" customHeight="1" ht="11.25" hidden="1">
      <c r="A45" s="2392"/>
      <c r="B45" s="511"/>
      <c r="D45" s="665" t="s">
        <v>877</v>
      </c>
      <c r="E45" s="667" t="s">
        <v>993</v>
      </c>
      <c r="F45" s="660" t="s">
        <v>982</v>
      </c>
      <c r="G45" s="668"/>
      <c r="H45" s="1023"/>
      <c r="I45" s="668"/>
      <c r="J45" s="1023"/>
      <c r="K45" s="289"/>
      <c r="X45" s="758">
        <v>0</v>
      </c>
    </row>
    <row s="1635" customFormat="1" customHeight="1" ht="11.25" hidden="1">
      <c r="A46" s="2392"/>
      <c r="B46" s="511"/>
      <c r="D46" s="665" t="s">
        <v>919</v>
      </c>
      <c r="E46" s="667" t="s">
        <v>994</v>
      </c>
      <c r="F46" s="660" t="s">
        <v>982</v>
      </c>
      <c r="G46" s="668"/>
      <c r="H46" s="1023"/>
      <c r="I46" s="668"/>
      <c r="J46" s="1023"/>
      <c r="K46" s="289"/>
      <c r="X46" s="758">
        <v>0</v>
      </c>
    </row>
    <row s="1635" customFormat="1" customHeight="1" ht="11.25" hidden="1">
      <c r="A47" s="2392"/>
      <c r="B47" s="511"/>
      <c r="D47" s="665" t="s">
        <v>922</v>
      </c>
      <c r="E47" s="667" t="s">
        <v>995</v>
      </c>
      <c r="F47" s="660" t="s">
        <v>982</v>
      </c>
      <c r="G47" s="668"/>
      <c r="H47" s="1023"/>
      <c r="I47" s="668"/>
      <c r="J47" s="1023"/>
      <c r="K47" s="289"/>
      <c r="X47" s="758">
        <v>0</v>
      </c>
    </row>
    <row s="1635" customFormat="1" customHeight="1" ht="11.25" hidden="1">
      <c r="A48" s="2392"/>
      <c r="B48" s="511"/>
      <c r="D48" s="665" t="s">
        <v>996</v>
      </c>
      <c r="E48" s="671" t="s">
        <v>997</v>
      </c>
      <c r="F48" s="660" t="s">
        <v>982</v>
      </c>
      <c r="G48" s="668"/>
      <c r="H48" s="1023"/>
      <c r="I48" s="668"/>
      <c r="J48" s="1023"/>
      <c r="K48" s="289"/>
      <c r="X48" s="758">
        <v>0</v>
      </c>
    </row>
    <row s="1635" customFormat="1" customHeight="1" ht="11.25" hidden="1">
      <c r="A49" s="2392"/>
      <c r="B49" s="511"/>
      <c r="D49" s="665" t="s">
        <v>998</v>
      </c>
      <c r="E49" s="671" t="s">
        <v>999</v>
      </c>
      <c r="F49" s="660" t="s">
        <v>982</v>
      </c>
      <c r="G49" s="668"/>
      <c r="H49" s="1023"/>
      <c r="I49" s="668"/>
      <c r="J49" s="1023"/>
      <c r="K49" s="289"/>
      <c r="X49" s="758">
        <v>0</v>
      </c>
    </row>
    <row s="1635" customFormat="1" customHeight="1" ht="11.25" hidden="1">
      <c r="A50" s="2392"/>
      <c r="B50" s="511"/>
      <c r="D50" s="665" t="s">
        <v>1000</v>
      </c>
      <c r="E50" s="667" t="s">
        <v>1001</v>
      </c>
      <c r="F50" s="660" t="s">
        <v>982</v>
      </c>
      <c r="G50" s="668"/>
      <c r="H50" s="1023"/>
      <c r="I50" s="668"/>
      <c r="J50" s="1023"/>
      <c r="K50" s="289"/>
      <c r="X50" s="758">
        <v>0</v>
      </c>
    </row>
    <row s="1635" customFormat="1" customHeight="1" ht="11.25" hidden="1">
      <c r="A51" s="2392"/>
      <c r="B51" s="511"/>
      <c r="D51" s="665" t="s">
        <v>1002</v>
      </c>
      <c r="E51" s="667" t="s">
        <v>1003</v>
      </c>
      <c r="F51" s="660" t="s">
        <v>982</v>
      </c>
      <c r="G51" s="668"/>
      <c r="H51" s="1023"/>
      <c r="I51" s="668"/>
      <c r="J51" s="1023"/>
      <c r="K51" s="289"/>
      <c r="X51" s="758">
        <v>0</v>
      </c>
    </row>
    <row s="1635" customFormat="1" customHeight="1" ht="45" hidden="1">
      <c r="A52" s="2392"/>
      <c r="B52" s="511"/>
      <c r="D52" s="665" t="s">
        <v>114</v>
      </c>
      <c r="E52" s="666" t="s">
        <v>1004</v>
      </c>
      <c r="F52" s="660" t="s">
        <v>982</v>
      </c>
      <c r="G52" s="668"/>
      <c r="H52" s="1023"/>
      <c r="I52" s="668"/>
      <c r="J52" s="1023"/>
      <c r="K52" s="289"/>
      <c r="X52" s="758">
        <v>0</v>
      </c>
    </row>
    <row s="1635" customFormat="1" customHeight="1" ht="11.25" hidden="1">
      <c r="A53" s="2392"/>
      <c r="B53" s="511"/>
      <c r="D53" s="665" t="s">
        <v>437</v>
      </c>
      <c r="E53" s="667" t="s">
        <v>993</v>
      </c>
      <c r="F53" s="660" t="s">
        <v>982</v>
      </c>
      <c r="G53" s="668"/>
      <c r="H53" s="1023"/>
      <c r="I53" s="668"/>
      <c r="J53" s="1023"/>
      <c r="K53" s="289"/>
      <c r="X53" s="758">
        <v>0</v>
      </c>
    </row>
    <row s="1635" customFormat="1" customHeight="1" ht="11.25" hidden="1">
      <c r="A54" s="2392"/>
      <c r="B54" s="511"/>
      <c r="D54" s="665" t="s">
        <v>1005</v>
      </c>
      <c r="E54" s="667" t="s">
        <v>994</v>
      </c>
      <c r="F54" s="660" t="s">
        <v>982</v>
      </c>
      <c r="G54" s="668"/>
      <c r="H54" s="1023"/>
      <c r="I54" s="668"/>
      <c r="J54" s="1023"/>
      <c r="K54" s="289"/>
      <c r="X54" s="758">
        <v>0</v>
      </c>
    </row>
    <row s="1635" customFormat="1" customHeight="1" ht="11.25" hidden="1">
      <c r="A55" s="2392"/>
      <c r="B55" s="511"/>
      <c r="D55" s="665" t="s">
        <v>1006</v>
      </c>
      <c r="E55" s="667" t="s">
        <v>995</v>
      </c>
      <c r="F55" s="660" t="s">
        <v>982</v>
      </c>
      <c r="G55" s="668"/>
      <c r="H55" s="1023"/>
      <c r="I55" s="668"/>
      <c r="J55" s="1023"/>
      <c r="K55" s="289"/>
      <c r="X55" s="758">
        <v>0</v>
      </c>
    </row>
    <row s="1635" customFormat="1" customHeight="1" ht="11.25" hidden="1">
      <c r="A56" s="2392"/>
      <c r="B56" s="511"/>
      <c r="D56" s="665" t="s">
        <v>1007</v>
      </c>
      <c r="E56" s="671" t="s">
        <v>997</v>
      </c>
      <c r="F56" s="660" t="s">
        <v>982</v>
      </c>
      <c r="G56" s="668"/>
      <c r="H56" s="1023"/>
      <c r="I56" s="668"/>
      <c r="J56" s="1023"/>
      <c r="K56" s="289"/>
      <c r="X56" s="758">
        <v>0</v>
      </c>
    </row>
    <row s="1635" customFormat="1" customHeight="1" ht="11.25" hidden="1">
      <c r="A57" s="2392"/>
      <c r="B57" s="511"/>
      <c r="D57" s="665" t="s">
        <v>1008</v>
      </c>
      <c r="E57" s="671" t="s">
        <v>999</v>
      </c>
      <c r="F57" s="660" t="s">
        <v>982</v>
      </c>
      <c r="G57" s="668"/>
      <c r="H57" s="1023"/>
      <c r="I57" s="668"/>
      <c r="J57" s="1023"/>
      <c r="K57" s="289"/>
      <c r="X57" s="758">
        <v>0</v>
      </c>
    </row>
    <row s="1635" customFormat="1" customHeight="1" ht="11.25" hidden="1">
      <c r="A58" s="2392"/>
      <c r="B58" s="511"/>
      <c r="D58" s="665" t="s">
        <v>1009</v>
      </c>
      <c r="E58" s="667" t="s">
        <v>1001</v>
      </c>
      <c r="F58" s="660" t="s">
        <v>982</v>
      </c>
      <c r="G58" s="668"/>
      <c r="H58" s="1023"/>
      <c r="I58" s="668"/>
      <c r="J58" s="1023"/>
      <c r="K58" s="289"/>
      <c r="X58" s="758">
        <v>0</v>
      </c>
    </row>
    <row s="1635" customFormat="1" customHeight="1" ht="11.25" hidden="1">
      <c r="A59" s="2392"/>
      <c r="B59" s="511"/>
      <c r="D59" s="665" t="s">
        <v>1010</v>
      </c>
      <c r="E59" s="667" t="s">
        <v>1003</v>
      </c>
      <c r="F59" s="660" t="s">
        <v>982</v>
      </c>
      <c r="G59" s="668"/>
      <c r="H59" s="1023"/>
      <c r="I59" s="668"/>
      <c r="J59" s="1023"/>
      <c r="K59" s="289"/>
      <c r="X59" s="758">
        <v>0</v>
      </c>
    </row>
    <row s="1635" customFormat="1" customHeight="1" ht="33.75" hidden="1">
      <c r="A60" s="2392"/>
      <c r="B60" s="511"/>
      <c r="D60" s="665" t="s">
        <v>92</v>
      </c>
      <c r="E60" s="666" t="s">
        <v>1011</v>
      </c>
      <c r="F60" s="721" t="s">
        <v>682</v>
      </c>
      <c r="G60" s="742"/>
      <c r="H60" s="1023"/>
      <c r="I60" s="742"/>
      <c r="J60" s="1023"/>
      <c r="K60" s="302" t="s">
        <v>1012</v>
      </c>
      <c r="X60" s="758">
        <v>0</v>
      </c>
    </row>
    <row s="1635" customFormat="1" customHeight="1" ht="33.75" hidden="1">
      <c r="A61" s="2392"/>
      <c r="B61" s="511"/>
      <c r="D61" s="665" t="s">
        <v>93</v>
      </c>
      <c r="E61" s="666" t="s">
        <v>1013</v>
      </c>
      <c r="F61" s="726" t="s">
        <v>943</v>
      </c>
      <c r="G61" s="668"/>
      <c r="H61" s="1023"/>
      <c r="I61" s="668"/>
      <c r="J61" s="1023"/>
      <c r="K61" s="289"/>
      <c r="X61" s="758">
        <v>0</v>
      </c>
    </row>
    <row s="1635" customFormat="1" customHeight="1" ht="22.5" hidden="1">
      <c r="A62" s="2392"/>
      <c r="B62" s="511" t="s">
        <v>712</v>
      </c>
      <c r="D62" s="665" t="s">
        <v>126</v>
      </c>
      <c r="E62" s="666" t="s">
        <v>1014</v>
      </c>
      <c r="F62" s="726" t="s">
        <v>430</v>
      </c>
      <c r="G62" s="382"/>
      <c r="H62" s="1023"/>
      <c r="I62" s="382"/>
      <c r="J62" s="1023"/>
      <c r="K62" s="289" t="s">
        <v>755</v>
      </c>
      <c r="X62" s="758">
        <v>0</v>
      </c>
    </row>
    <row s="1635" customFormat="1" customHeight="1" ht="45" hidden="1">
      <c r="A63" s="2392"/>
      <c r="B63" s="511" t="s">
        <v>712</v>
      </c>
      <c r="D63" s="665" t="s">
        <v>1015</v>
      </c>
      <c r="E63" s="667" t="s">
        <v>1016</v>
      </c>
      <c r="F63" s="721" t="s">
        <v>430</v>
      </c>
      <c r="G63" s="382"/>
      <c r="H63" s="1023"/>
      <c r="I63" s="382"/>
      <c r="J63" s="1023"/>
      <c r="K63" s="289" t="s">
        <v>755</v>
      </c>
      <c r="X63" s="758">
        <v>0</v>
      </c>
    </row>
    <row s="1635" customFormat="1" customHeight="1" ht="11.549999999999999">
      <c r="A64" s="1033"/>
      <c r="B64" s="518"/>
      <c r="D64" s="1034"/>
      <c r="E64" s="1035"/>
      <c r="X64" s="509">
        <v>11</v>
      </c>
    </row>
    <row s="1635" customFormat="1" customHeight="1" ht="22.5" hidden="1">
      <c r="A65" s="2392" t="s">
        <v>1017</v>
      </c>
      <c r="B65" s="511"/>
      <c r="D65" s="665">
        <v>1</v>
      </c>
      <c r="E65" s="744" t="s">
        <v>1018</v>
      </c>
      <c r="F65" s="740" t="s">
        <v>933</v>
      </c>
      <c r="G65" s="741"/>
      <c r="H65" s="1029"/>
      <c r="I65" s="741"/>
      <c r="J65" s="1029"/>
      <c r="K65" s="301" t="s">
        <v>1019</v>
      </c>
      <c r="X65" s="758">
        <v>0</v>
      </c>
    </row>
    <row s="1635" customFormat="1" customHeight="1" ht="56.25" hidden="1">
      <c r="A66" s="2392"/>
      <c r="B66" s="511"/>
      <c r="D66" s="743" t="s">
        <v>102</v>
      </c>
      <c r="E66" s="707" t="s">
        <v>1020</v>
      </c>
      <c r="F66" s="660" t="s">
        <v>670</v>
      </c>
      <c r="G66" s="660" t="s">
        <v>670</v>
      </c>
      <c r="H66" s="519"/>
      <c r="I66" s="660" t="s">
        <v>670</v>
      </c>
      <c r="J66" s="519"/>
      <c r="K66" s="289"/>
      <c r="X66" s="758">
        <v>0</v>
      </c>
    </row>
    <row s="1635" customFormat="1" customHeight="1" ht="33.75" hidden="1">
      <c r="A67" s="2392"/>
      <c r="B67" s="511"/>
      <c r="D67" s="743" t="s">
        <v>832</v>
      </c>
      <c r="E67" s="954" t="s">
        <v>1021</v>
      </c>
      <c r="F67" s="660" t="s">
        <v>985</v>
      </c>
      <c r="G67" s="727"/>
      <c r="H67" s="519"/>
      <c r="I67" s="727"/>
      <c r="J67" s="519"/>
      <c r="K67" s="289"/>
      <c r="X67" s="758">
        <v>0</v>
      </c>
    </row>
    <row s="1635" customFormat="1" customHeight="1" ht="22.5" hidden="1">
      <c r="A68" s="2392"/>
      <c r="B68" s="511"/>
      <c r="D68" s="743" t="s">
        <v>431</v>
      </c>
      <c r="E68" s="954" t="s">
        <v>1022</v>
      </c>
      <c r="F68" s="660" t="s">
        <v>985</v>
      </c>
      <c r="G68" s="727"/>
      <c r="H68" s="519"/>
      <c r="I68" s="727"/>
      <c r="J68" s="519"/>
      <c r="K68" s="289"/>
      <c r="X68" s="758">
        <v>0</v>
      </c>
    </row>
    <row s="1635" customFormat="1" customHeight="1" ht="22.5" hidden="1">
      <c r="A69" s="2392"/>
      <c r="B69" s="511"/>
      <c r="D69" s="743" t="s">
        <v>434</v>
      </c>
      <c r="E69" s="954" t="s">
        <v>1023</v>
      </c>
      <c r="F69" s="721" t="s">
        <v>682</v>
      </c>
      <c r="G69" s="742"/>
      <c r="H69" s="519"/>
      <c r="I69" s="742"/>
      <c r="J69" s="519"/>
      <c r="K69" s="289"/>
      <c r="X69" s="758">
        <v>0</v>
      </c>
    </row>
    <row s="1635" customFormat="1" customHeight="1" ht="22.5" hidden="1">
      <c r="A70" s="2392"/>
      <c r="B70" s="511"/>
      <c r="D70" s="743" t="s">
        <v>852</v>
      </c>
      <c r="E70" s="954" t="s">
        <v>1024</v>
      </c>
      <c r="F70" s="721" t="s">
        <v>682</v>
      </c>
      <c r="G70" s="742"/>
      <c r="H70" s="519"/>
      <c r="I70" s="742"/>
      <c r="J70" s="519"/>
      <c r="K70" s="289"/>
      <c r="X70" s="758">
        <v>0</v>
      </c>
    </row>
    <row s="1635" customFormat="1" customHeight="1" ht="22.5" hidden="1">
      <c r="A71" s="2392"/>
      <c r="B71" s="511"/>
      <c r="D71" s="665" t="s">
        <v>90</v>
      </c>
      <c r="E71" s="666" t="s">
        <v>1025</v>
      </c>
      <c r="F71" s="660" t="s">
        <v>985</v>
      </c>
      <c r="G71" s="557"/>
      <c r="H71" s="1030"/>
      <c r="I71" s="557"/>
      <c r="J71" s="1030"/>
      <c r="K71" s="302"/>
      <c r="X71" s="758">
        <v>0</v>
      </c>
    </row>
    <row s="1635" customFormat="1" customHeight="1" ht="56.25" hidden="1">
      <c r="A72" s="2392"/>
      <c r="B72" s="511"/>
      <c r="D72" s="665" t="s">
        <v>91</v>
      </c>
      <c r="E72" s="666" t="s">
        <v>1026</v>
      </c>
      <c r="F72" s="721" t="s">
        <v>682</v>
      </c>
      <c r="G72" s="742"/>
      <c r="H72" s="1023"/>
      <c r="I72" s="742"/>
      <c r="J72" s="1023"/>
      <c r="K72" s="302"/>
      <c r="X72" s="758">
        <v>0</v>
      </c>
    </row>
    <row s="1635" customFormat="1" customHeight="1" ht="33.75" hidden="1">
      <c r="A73" s="2392"/>
      <c r="B73" s="511"/>
      <c r="D73" s="665" t="s">
        <v>114</v>
      </c>
      <c r="E73" s="666" t="s">
        <v>1027</v>
      </c>
      <c r="F73" s="726" t="s">
        <v>943</v>
      </c>
      <c r="G73" s="668"/>
      <c r="H73" s="1023"/>
      <c r="I73" s="668"/>
      <c r="J73" s="1023"/>
      <c r="K73" s="289"/>
      <c r="X73" s="758">
        <v>0</v>
      </c>
    </row>
    <row s="1635" customFormat="1" customHeight="1" ht="22.5" hidden="1">
      <c r="A74" s="2392"/>
      <c r="B74" s="511" t="s">
        <v>712</v>
      </c>
      <c r="D74" s="665" t="s">
        <v>92</v>
      </c>
      <c r="E74" s="666" t="s">
        <v>1028</v>
      </c>
      <c r="F74" s="726" t="s">
        <v>430</v>
      </c>
      <c r="G74" s="382"/>
      <c r="H74" s="1023"/>
      <c r="I74" s="382"/>
      <c r="J74" s="1023"/>
      <c r="K74" s="289" t="s">
        <v>755</v>
      </c>
      <c r="X74" s="758">
        <v>0</v>
      </c>
    </row>
    <row s="1635" customFormat="1" customHeight="1" ht="45" hidden="1">
      <c r="A75" s="2392"/>
      <c r="B75" s="511" t="s">
        <v>712</v>
      </c>
      <c r="D75" s="665" t="s">
        <v>776</v>
      </c>
      <c r="E75" s="667" t="s">
        <v>1029</v>
      </c>
      <c r="F75" s="721" t="s">
        <v>430</v>
      </c>
      <c r="G75" s="382"/>
      <c r="H75" s="1023"/>
      <c r="I75" s="382"/>
      <c r="J75" s="1023"/>
      <c r="K75" s="289" t="s">
        <v>755</v>
      </c>
      <c r="X75" s="758">
        <v>0</v>
      </c>
    </row>
    <row s="1635" customFormat="1" customHeight="1" ht="11.549999999999999">
      <c r="A76" s="1033"/>
      <c r="B76" s="518"/>
      <c r="D76" s="1034"/>
      <c r="E76" s="1035"/>
      <c r="X76" s="509">
        <v>11</v>
      </c>
    </row>
    <row s="1635" customFormat="1" customHeight="1" ht="11.25" hidden="1">
      <c r="A77" s="2392" t="s">
        <v>1030</v>
      </c>
      <c r="B77" s="511"/>
      <c r="D77" s="665">
        <v>1</v>
      </c>
      <c r="E77" s="666" t="s">
        <v>1031</v>
      </c>
      <c r="F77" s="721" t="s">
        <v>933</v>
      </c>
      <c r="G77" s="724"/>
      <c r="H77" s="1023"/>
      <c r="I77" s="724"/>
      <c r="J77" s="1023"/>
      <c r="K77" s="289" t="s">
        <v>1032</v>
      </c>
      <c r="X77" s="758">
        <v>0</v>
      </c>
    </row>
    <row s="1635" customFormat="1" customHeight="1" ht="11.25" hidden="1">
      <c r="A78" s="2392"/>
      <c r="B78" s="511"/>
      <c r="D78" s="665" t="s">
        <v>102</v>
      </c>
      <c r="E78" s="666" t="s">
        <v>1033</v>
      </c>
      <c r="F78" s="721" t="s">
        <v>933</v>
      </c>
      <c r="G78" s="724"/>
      <c r="H78" s="1023"/>
      <c r="I78" s="724"/>
      <c r="J78" s="1023"/>
      <c r="K78" s="289" t="s">
        <v>1034</v>
      </c>
      <c r="X78" s="758">
        <v>0</v>
      </c>
    </row>
    <row s="1635" customFormat="1" customHeight="1" ht="22.5" hidden="1">
      <c r="A79" s="2392"/>
      <c r="B79" s="511"/>
      <c r="D79" s="665" t="s">
        <v>90</v>
      </c>
      <c r="E79" s="722" t="s">
        <v>1035</v>
      </c>
      <c r="F79" s="660" t="s">
        <v>982</v>
      </c>
      <c r="G79" s="724"/>
      <c r="H79" s="1023"/>
      <c r="I79" s="724"/>
      <c r="J79" s="1023"/>
      <c r="K79" s="289" t="s">
        <v>1036</v>
      </c>
      <c r="X79" s="758">
        <v>0</v>
      </c>
    </row>
    <row s="1635" customFormat="1" customHeight="1" ht="11.25" hidden="1">
      <c r="A80" s="2392"/>
      <c r="B80" s="511"/>
      <c r="D80" s="665" t="s">
        <v>448</v>
      </c>
      <c r="E80" s="723" t="s">
        <v>1037</v>
      </c>
      <c r="F80" s="660" t="s">
        <v>982</v>
      </c>
      <c r="G80" s="724"/>
      <c r="H80" s="1023"/>
      <c r="I80" s="724"/>
      <c r="J80" s="1023"/>
      <c r="K80" s="289"/>
      <c r="X80" s="758">
        <v>0</v>
      </c>
    </row>
    <row s="1635" customFormat="1" customHeight="1" ht="11.25" hidden="1">
      <c r="A81" s="2392"/>
      <c r="B81" s="511"/>
      <c r="D81" s="665" t="s">
        <v>456</v>
      </c>
      <c r="E81" s="723" t="s">
        <v>1038</v>
      </c>
      <c r="F81" s="660" t="s">
        <v>982</v>
      </c>
      <c r="G81" s="724"/>
      <c r="H81" s="1023"/>
      <c r="I81" s="724"/>
      <c r="J81" s="1023"/>
      <c r="K81" s="289"/>
      <c r="X81" s="758">
        <v>0</v>
      </c>
    </row>
    <row s="1635" customFormat="1" customHeight="1" ht="11.25" hidden="1">
      <c r="A82" s="2392"/>
      <c r="B82" s="511"/>
      <c r="D82" s="665" t="s">
        <v>458</v>
      </c>
      <c r="E82" s="723" t="s">
        <v>1039</v>
      </c>
      <c r="F82" s="660" t="s">
        <v>982</v>
      </c>
      <c r="G82" s="724"/>
      <c r="H82" s="1023"/>
      <c r="I82" s="724"/>
      <c r="J82" s="1023"/>
      <c r="K82" s="289"/>
      <c r="X82" s="758">
        <v>0</v>
      </c>
    </row>
    <row s="1635" customFormat="1" customHeight="1" ht="11.25" hidden="1">
      <c r="A83" s="2392"/>
      <c r="B83" s="511"/>
      <c r="D83" s="665" t="s">
        <v>460</v>
      </c>
      <c r="E83" s="723" t="s">
        <v>1040</v>
      </c>
      <c r="F83" s="660" t="s">
        <v>982</v>
      </c>
      <c r="G83" s="724"/>
      <c r="H83" s="1023"/>
      <c r="I83" s="724"/>
      <c r="J83" s="1023"/>
      <c r="K83" s="289"/>
      <c r="X83" s="758">
        <v>0</v>
      </c>
    </row>
    <row s="1635" customFormat="1" customHeight="1" ht="11.25" hidden="1">
      <c r="A84" s="2392"/>
      <c r="B84" s="511"/>
      <c r="D84" s="665" t="s">
        <v>1041</v>
      </c>
      <c r="E84" s="723" t="s">
        <v>1042</v>
      </c>
      <c r="F84" s="660" t="s">
        <v>982</v>
      </c>
      <c r="G84" s="724"/>
      <c r="H84" s="1023"/>
      <c r="I84" s="724"/>
      <c r="J84" s="1023"/>
      <c r="K84" s="289"/>
      <c r="X84" s="758">
        <v>0</v>
      </c>
    </row>
    <row s="1635" customFormat="1" customHeight="1" ht="11.25" hidden="1">
      <c r="A85" s="2392"/>
      <c r="B85" s="511"/>
      <c r="D85" s="665" t="s">
        <v>1043</v>
      </c>
      <c r="E85" s="723" t="s">
        <v>1044</v>
      </c>
      <c r="F85" s="660" t="s">
        <v>982</v>
      </c>
      <c r="G85" s="724"/>
      <c r="H85" s="1023"/>
      <c r="I85" s="724"/>
      <c r="J85" s="1023"/>
      <c r="K85" s="289"/>
      <c r="X85" s="758">
        <v>0</v>
      </c>
    </row>
    <row s="1635" customFormat="1" customHeight="1" ht="11.25" hidden="1">
      <c r="A86" s="2392"/>
      <c r="B86" s="511"/>
      <c r="D86" s="665" t="s">
        <v>1045</v>
      </c>
      <c r="E86" s="723" t="s">
        <v>1046</v>
      </c>
      <c r="F86" s="660" t="s">
        <v>982</v>
      </c>
      <c r="G86" s="724"/>
      <c r="H86" s="1023"/>
      <c r="I86" s="724"/>
      <c r="J86" s="1023"/>
      <c r="K86" s="289"/>
      <c r="X86" s="758">
        <v>0</v>
      </c>
    </row>
    <row s="1635" customFormat="1" customHeight="1" ht="45" hidden="1">
      <c r="A87" s="2392"/>
      <c r="B87" s="511"/>
      <c r="D87" s="665" t="s">
        <v>91</v>
      </c>
      <c r="E87" s="666" t="s">
        <v>1047</v>
      </c>
      <c r="F87" s="660" t="s">
        <v>982</v>
      </c>
      <c r="G87" s="724"/>
      <c r="H87" s="1023"/>
      <c r="I87" s="724"/>
      <c r="J87" s="1023"/>
      <c r="K87" s="289" t="s">
        <v>1048</v>
      </c>
      <c r="X87" s="758">
        <v>0</v>
      </c>
    </row>
    <row s="1635" customFormat="1" customHeight="1" ht="11.25" hidden="1">
      <c r="A88" s="2392"/>
      <c r="B88" s="511"/>
      <c r="D88" s="665" t="s">
        <v>877</v>
      </c>
      <c r="E88" s="723" t="s">
        <v>1037</v>
      </c>
      <c r="F88" s="660" t="s">
        <v>982</v>
      </c>
      <c r="G88" s="724"/>
      <c r="H88" s="1023"/>
      <c r="I88" s="724"/>
      <c r="J88" s="1023"/>
      <c r="K88" s="289"/>
      <c r="X88" s="758">
        <v>0</v>
      </c>
    </row>
    <row s="1635" customFormat="1" customHeight="1" ht="11.25" hidden="1">
      <c r="A89" s="2392"/>
      <c r="B89" s="511"/>
      <c r="D89" s="665" t="s">
        <v>919</v>
      </c>
      <c r="E89" s="723" t="s">
        <v>1038</v>
      </c>
      <c r="F89" s="660" t="s">
        <v>982</v>
      </c>
      <c r="G89" s="724"/>
      <c r="H89" s="1023"/>
      <c r="I89" s="724"/>
      <c r="J89" s="1023"/>
      <c r="K89" s="289"/>
      <c r="X89" s="758">
        <v>0</v>
      </c>
    </row>
    <row s="1635" customFormat="1" customHeight="1" ht="11.25" hidden="1">
      <c r="A90" s="2392"/>
      <c r="B90" s="511"/>
      <c r="D90" s="665" t="s">
        <v>922</v>
      </c>
      <c r="E90" s="723" t="s">
        <v>1039</v>
      </c>
      <c r="F90" s="660" t="s">
        <v>982</v>
      </c>
      <c r="G90" s="724"/>
      <c r="H90" s="1023"/>
      <c r="I90" s="724"/>
      <c r="J90" s="1023"/>
      <c r="K90" s="289"/>
      <c r="X90" s="758">
        <v>0</v>
      </c>
    </row>
    <row s="1635" customFormat="1" customHeight="1" ht="11.25" hidden="1">
      <c r="A91" s="2392"/>
      <c r="B91" s="511"/>
      <c r="D91" s="665" t="s">
        <v>1000</v>
      </c>
      <c r="E91" s="723" t="s">
        <v>1040</v>
      </c>
      <c r="F91" s="660" t="s">
        <v>982</v>
      </c>
      <c r="G91" s="724"/>
      <c r="H91" s="1023"/>
      <c r="I91" s="724"/>
      <c r="J91" s="1023"/>
      <c r="K91" s="289"/>
      <c r="X91" s="758">
        <v>0</v>
      </c>
    </row>
    <row s="1635" customFormat="1" customHeight="1" ht="11.25" hidden="1">
      <c r="A92" s="2392"/>
      <c r="B92" s="511"/>
      <c r="D92" s="665" t="s">
        <v>1002</v>
      </c>
      <c r="E92" s="723" t="s">
        <v>1042</v>
      </c>
      <c r="F92" s="660" t="s">
        <v>982</v>
      </c>
      <c r="G92" s="724"/>
      <c r="H92" s="1023"/>
      <c r="I92" s="724"/>
      <c r="J92" s="1023"/>
      <c r="K92" s="289"/>
      <c r="X92" s="758">
        <v>0</v>
      </c>
    </row>
    <row s="1635" customFormat="1" customHeight="1" ht="11.25" hidden="1">
      <c r="A93" s="2392"/>
      <c r="B93" s="511"/>
      <c r="D93" s="665" t="s">
        <v>1049</v>
      </c>
      <c r="E93" s="723" t="s">
        <v>1044</v>
      </c>
      <c r="F93" s="660" t="s">
        <v>982</v>
      </c>
      <c r="G93" s="724"/>
      <c r="H93" s="1023"/>
      <c r="I93" s="724"/>
      <c r="J93" s="1023"/>
      <c r="K93" s="289"/>
      <c r="X93" s="758">
        <v>0</v>
      </c>
    </row>
    <row s="1635" customFormat="1" customHeight="1" ht="11.25" hidden="1">
      <c r="A94" s="2392"/>
      <c r="B94" s="511"/>
      <c r="D94" s="665" t="s">
        <v>1050</v>
      </c>
      <c r="E94" s="723" t="s">
        <v>1046</v>
      </c>
      <c r="F94" s="660" t="s">
        <v>982</v>
      </c>
      <c r="G94" s="724"/>
      <c r="H94" s="1023"/>
      <c r="I94" s="724"/>
      <c r="J94" s="1023"/>
      <c r="K94" s="289"/>
      <c r="X94" s="758">
        <v>0</v>
      </c>
    </row>
    <row s="1635" customFormat="1" customHeight="1" ht="24.75" hidden="1">
      <c r="A95" s="2392"/>
      <c r="B95" s="511"/>
      <c r="D95" s="665" t="s">
        <v>114</v>
      </c>
      <c r="E95" s="666" t="s">
        <v>1051</v>
      </c>
      <c r="F95" s="725" t="s">
        <v>682</v>
      </c>
      <c r="G95" s="727"/>
      <c r="H95" s="1023"/>
      <c r="I95" s="727"/>
      <c r="J95" s="1023"/>
      <c r="K95" s="289" t="s">
        <v>1052</v>
      </c>
      <c r="X95" s="758">
        <v>0</v>
      </c>
    </row>
    <row s="1635" customFormat="1" customHeight="1" ht="33.75" hidden="1">
      <c r="A96" s="2392"/>
      <c r="B96" s="511"/>
      <c r="D96" s="665" t="s">
        <v>92</v>
      </c>
      <c r="E96" s="666" t="s">
        <v>1053</v>
      </c>
      <c r="F96" s="726" t="s">
        <v>943</v>
      </c>
      <c r="G96" s="728"/>
      <c r="H96" s="1023"/>
      <c r="I96" s="728"/>
      <c r="J96" s="1023"/>
      <c r="K96" s="289"/>
      <c r="X96" s="758">
        <v>0</v>
      </c>
    </row>
    <row s="1635" customFormat="1" customHeight="1" ht="22.5" hidden="1">
      <c r="A97" s="2392"/>
      <c r="B97" s="511" t="s">
        <v>712</v>
      </c>
      <c r="D97" s="665" t="s">
        <v>93</v>
      </c>
      <c r="E97" s="666" t="s">
        <v>1054</v>
      </c>
      <c r="F97" s="726" t="s">
        <v>430</v>
      </c>
      <c r="G97" s="385"/>
      <c r="H97" s="1023"/>
      <c r="I97" s="385"/>
      <c r="J97" s="1023"/>
      <c r="K97" s="289" t="s">
        <v>755</v>
      </c>
      <c r="X97" s="758">
        <v>0</v>
      </c>
    </row>
    <row s="1635" customFormat="1" customHeight="1" ht="45" hidden="1">
      <c r="A98" s="2392"/>
      <c r="B98" s="511" t="s">
        <v>712</v>
      </c>
      <c r="D98" s="665" t="s">
        <v>1055</v>
      </c>
      <c r="E98" s="667" t="s">
        <v>1056</v>
      </c>
      <c r="F98" s="721" t="s">
        <v>430</v>
      </c>
      <c r="G98" s="385"/>
      <c r="H98" s="1023"/>
      <c r="I98" s="385"/>
      <c r="J98" s="1023"/>
      <c r="K98" s="289" t="s">
        <v>755</v>
      </c>
      <c r="X98" s="758">
        <v>0</v>
      </c>
    </row>
    <row s="1635" customFormat="1" customHeight="1" ht="95.25" hidden="1">
      <c r="A99" s="2392"/>
      <c r="B99" s="511" t="s">
        <v>712</v>
      </c>
      <c r="D99" s="665" t="s">
        <v>126</v>
      </c>
      <c r="E99" s="666" t="s">
        <v>1057</v>
      </c>
      <c r="F99" s="721" t="s">
        <v>430</v>
      </c>
      <c r="G99" s="385"/>
      <c r="H99" s="1023"/>
      <c r="I99" s="385"/>
      <c r="J99" s="1023"/>
      <c r="K99" s="289" t="s">
        <v>755</v>
      </c>
      <c r="X99" s="758">
        <v>0</v>
      </c>
    </row>
    <row s="1635" customFormat="1" customHeight="1" ht="22.5" hidden="1">
      <c r="A100" s="2392"/>
      <c r="B100" s="511" t="s">
        <v>712</v>
      </c>
      <c r="D100" s="665" t="s">
        <v>130</v>
      </c>
      <c r="E100" s="666" t="s">
        <v>1058</v>
      </c>
      <c r="F100" s="721" t="s">
        <v>430</v>
      </c>
      <c r="G100" s="385"/>
      <c r="H100" s="1023"/>
      <c r="I100" s="385"/>
      <c r="J100" s="1023"/>
      <c r="K100" s="289" t="s">
        <v>755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E2FAD-696F-7B8A-1BB5-E20B8530460E}" mc:Ignorable="x14ac xr xr2 xr3">
  <sheetPr>
    <tabColor rgb="FFCCCCFF"/>
  </sheetPr>
  <dimension ref="A1:AM17"/>
  <sheetViews>
    <sheetView showGridLines="0" zoomScale="90" workbookViewId="0">
      <pane xSplit="4" ySplit="12" topLeftCell="J13" activePane="bottomRight" state="frozen"/>
      <selection pane="bottomLeft" activeCell="A13" sqref="A13"/>
      <selection pane="topRight" activeCell="E1" sqref="E1"/>
      <selection pane="bottomRight" activeCell="AL13" sqref="AL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240</v>
      </c>
      <c r="E9" s="2127"/>
      <c r="F9" s="2128" t="s">
        <v>241</v>
      </c>
      <c r="G9" s="2129"/>
      <c r="H9" s="2129"/>
      <c r="I9" s="2129"/>
      <c r="J9" s="2132" t="s">
        <v>242</v>
      </c>
      <c r="K9" s="2132"/>
      <c r="L9" s="2132"/>
      <c r="M9" s="2132"/>
      <c r="AM9" s="583">
        <v>18</v>
      </c>
    </row>
    <row customHeight="1" ht="24">
      <c r="A10" s="2126"/>
      <c r="B10" s="592"/>
      <c r="C10" s="525"/>
      <c r="D10" s="523" t="s">
        <v>88</v>
      </c>
      <c r="E10" s="523" t="s">
        <v>89</v>
      </c>
      <c r="F10" s="523" t="s">
        <v>243</v>
      </c>
      <c r="G10" s="2133" t="s">
        <v>88</v>
      </c>
      <c r="H10" s="2134"/>
      <c r="I10" s="523" t="s">
        <v>89</v>
      </c>
      <c r="J10" s="523" t="s">
        <v>243</v>
      </c>
      <c r="K10" s="2133" t="s">
        <v>88</v>
      </c>
      <c r="L10" s="2134"/>
      <c r="M10" s="523" t="s">
        <v>89</v>
      </c>
      <c r="N10" s="1627"/>
      <c r="AM10" s="583">
        <v>23</v>
      </c>
    </row>
    <row s="1853" customFormat="1" customHeight="1" ht="11.25" hidden="1">
      <c r="A11" s="593"/>
      <c r="B11" s="593"/>
      <c r="C11" s="593"/>
      <c r="D11" s="594" t="s">
        <v>132</v>
      </c>
      <c r="E11" s="594" t="s">
        <v>102</v>
      </c>
      <c r="F11" s="594" t="s">
        <v>90</v>
      </c>
      <c r="G11" s="2115" t="s">
        <v>91</v>
      </c>
      <c r="H11" s="2116"/>
      <c r="I11" s="594" t="s">
        <v>114</v>
      </c>
      <c r="J11" s="594" t="s">
        <v>92</v>
      </c>
      <c r="K11" s="2117" t="s">
        <v>93</v>
      </c>
      <c r="L11" s="2118"/>
      <c r="M11" s="594" t="s">
        <v>126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244</v>
      </c>
      <c r="P12" s="1413" t="s">
        <v>245</v>
      </c>
      <c r="Q12" s="1413" t="s">
        <v>246</v>
      </c>
      <c r="R12" s="1413" t="s">
        <v>247</v>
      </c>
      <c r="AM12" s="583">
        <v>1</v>
      </c>
    </row>
    <row s="1853" customFormat="1" customHeight="1" ht="15.75">
      <c r="A13" s="293"/>
      <c r="B13" s="293"/>
      <c r="C13" s="526"/>
      <c r="D13" s="2108" t="s">
        <v>132</v>
      </c>
      <c r="E13" s="2109" t="str">
        <f>INDEX(VD_NAME_LIST,MATCH("4190064",VD_ID_LIST,0))&amp;"; "&amp;INDEX(VD_NAME_LIST,MATCH("4190072",VD_ID_LIST,0))</f>
        <v>Производство тепловой энергии. Некомбинированная выработка; Подключение (технологическое присоединение) к системе теплоснабжения</v>
      </c>
      <c r="F13" s="2112" t="s">
        <v>19</v>
      </c>
      <c r="G13" s="2113"/>
      <c r="H13" s="2114">
        <v>1</v>
      </c>
      <c r="I13" s="2629" t="s">
        <v>22</v>
      </c>
      <c r="J13" s="2107" t="s">
        <v>19</v>
      </c>
      <c r="K13" s="602"/>
      <c r="L13" s="527" t="s">
        <v>132</v>
      </c>
      <c r="M13" s="603" t="s">
        <v>22</v>
      </c>
      <c r="N13" s="812"/>
      <c r="O13" s="1416" t="s">
        <v>248</v>
      </c>
      <c r="P13" s="1413" t="str">
        <f>$E$13</f>
        <v>Производство тепловой энергии. Некомбинированная выработка; 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249</v>
      </c>
      <c r="W13" s="1266"/>
      <c r="X13" s="1266"/>
      <c r="Y13" s="604" t="s">
        <v>250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251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252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253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0E511-9ED8-CF24-29FF-5C5308BE8D5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1059</v>
      </c>
      <c r="F3" s="691" t="s">
        <v>430</v>
      </c>
      <c r="G3" s="686"/>
      <c r="H3" s="401"/>
      <c r="I3" s="686"/>
      <c r="J3" s="401"/>
      <c r="K3" s="289" t="s">
        <v>1060</v>
      </c>
      <c r="V3" s="505">
        <v>0</v>
      </c>
    </row>
    <row customHeight="1" ht="15" hidden="1">
      <c r="A4" s="505"/>
      <c r="B4" s="2397"/>
      <c r="C4" s="2398"/>
      <c r="D4" s="689" t="str">
        <f>B3&amp;".2"</f>
        <v>.2</v>
      </c>
      <c r="E4" s="690" t="s">
        <v>1061</v>
      </c>
      <c r="F4" s="691" t="s">
        <v>430</v>
      </c>
      <c r="G4" s="1738" t="s">
        <v>22</v>
      </c>
      <c r="H4" s="401"/>
      <c r="I4" s="1738" t="s">
        <v>22</v>
      </c>
      <c r="J4" s="401"/>
      <c r="K4" s="289" t="s">
        <v>1062</v>
      </c>
      <c r="V4" s="505">
        <v>0</v>
      </c>
    </row>
    <row s="1366" customFormat="1" customHeight="1" ht="15" hidden="1">
      <c r="C5" s="672"/>
      <c r="U5" s="420"/>
      <c r="V5" s="417">
        <v>0</v>
      </c>
    </row>
    <row customHeight="1" ht="22.5" hidden="1">
      <c r="A6" s="505"/>
      <c r="B6" s="2397"/>
      <c r="C6" s="2398" t="s">
        <v>103</v>
      </c>
      <c r="D6" s="689" t="str">
        <f>B6&amp;".1"</f>
        <v>.1</v>
      </c>
      <c r="E6" s="690" t="s">
        <v>1063</v>
      </c>
      <c r="F6" s="691" t="s">
        <v>430</v>
      </c>
      <c r="G6" s="686"/>
      <c r="H6" s="401"/>
      <c r="I6" s="686"/>
      <c r="J6" s="401"/>
      <c r="K6" s="289" t="s">
        <v>1064</v>
      </c>
      <c r="V6" s="505">
        <v>0</v>
      </c>
    </row>
    <row customHeight="1" ht="15" hidden="1">
      <c r="A7" s="505"/>
      <c r="B7" s="2397"/>
      <c r="C7" s="2398"/>
      <c r="D7" s="689" t="str">
        <f>B6&amp;".2"</f>
        <v>.2</v>
      </c>
      <c r="E7" s="690" t="s">
        <v>1061</v>
      </c>
      <c r="F7" s="691" t="s">
        <v>430</v>
      </c>
      <c r="G7" s="1738" t="s">
        <v>22</v>
      </c>
      <c r="H7" s="401"/>
      <c r="I7" s="1738" t="s">
        <v>22</v>
      </c>
      <c r="J7" s="401"/>
      <c r="K7" s="289" t="s">
        <v>1062</v>
      </c>
      <c r="V7" s="505">
        <v>0</v>
      </c>
    </row>
    <row s="1366" customFormat="1" customHeight="1" ht="15" hidden="1">
      <c r="C8" s="672"/>
      <c r="U8" s="420"/>
      <c r="V8" s="417">
        <v>0</v>
      </c>
    </row>
    <row customHeight="1" ht="22.5" hidden="1">
      <c r="A9" s="505"/>
      <c r="B9" s="2397"/>
      <c r="C9" s="2398" t="s">
        <v>103</v>
      </c>
      <c r="D9" s="689" t="str">
        <f>B9&amp;".1"</f>
        <v>.1</v>
      </c>
      <c r="E9" s="690" t="s">
        <v>1065</v>
      </c>
      <c r="F9" s="691" t="s">
        <v>430</v>
      </c>
      <c r="G9" s="697" t="s">
        <v>22</v>
      </c>
      <c r="H9" s="401" t="s">
        <v>22</v>
      </c>
      <c r="I9" s="2633" t="s">
        <v>22</v>
      </c>
      <c r="J9" s="2634" t="s">
        <v>22</v>
      </c>
      <c r="K9" s="289"/>
      <c r="V9" s="505">
        <v>0</v>
      </c>
    </row>
    <row customHeight="1" ht="15" hidden="1">
      <c r="A10" s="505"/>
      <c r="B10" s="2397"/>
      <c r="C10" s="2398"/>
      <c r="D10" s="689" t="str">
        <f>B9&amp;".2"</f>
        <v>.2</v>
      </c>
      <c r="E10" s="690" t="s">
        <v>1066</v>
      </c>
      <c r="F10" s="691" t="s">
        <v>430</v>
      </c>
      <c r="G10" s="1732" t="s">
        <v>22</v>
      </c>
      <c r="H10" s="401" t="s">
        <v>22</v>
      </c>
      <c r="I10" s="2635" t="s">
        <v>22</v>
      </c>
      <c r="J10" s="2634" t="s">
        <v>22</v>
      </c>
      <c r="K10" s="289" t="s">
        <v>1067</v>
      </c>
      <c r="V10" s="505">
        <v>0</v>
      </c>
    </row>
    <row customHeight="1" ht="15" hidden="1">
      <c r="A11" s="505"/>
      <c r="B11" s="2397"/>
      <c r="C11" s="2398"/>
      <c r="D11" s="689" t="str">
        <f>B9&amp;".3"</f>
        <v>.3</v>
      </c>
      <c r="E11" s="690" t="s">
        <v>1068</v>
      </c>
      <c r="F11" s="691" t="s">
        <v>430</v>
      </c>
      <c r="G11" s="1732" t="s">
        <v>22</v>
      </c>
      <c r="H11" s="401" t="s">
        <v>22</v>
      </c>
      <c r="I11" s="2635" t="s">
        <v>22</v>
      </c>
      <c r="J11" s="2634" t="s">
        <v>22</v>
      </c>
      <c r="K11" s="289" t="s">
        <v>1069</v>
      </c>
      <c r="V11" s="505">
        <v>0</v>
      </c>
    </row>
    <row s="1366" customFormat="1" customHeight="1" ht="15" hidden="1">
      <c r="C12" s="672"/>
      <c r="U12" s="420"/>
      <c r="V12" s="417">
        <v>0</v>
      </c>
    </row>
    <row customHeight="1" ht="33.75" hidden="1">
      <c r="A13" s="505"/>
      <c r="B13" s="2397"/>
      <c r="C13" s="2398" t="s">
        <v>103</v>
      </c>
      <c r="D13" s="689" t="str">
        <f>B13&amp;".1"</f>
        <v>.1</v>
      </c>
      <c r="E13" s="690" t="s">
        <v>1070</v>
      </c>
      <c r="F13" s="691" t="s">
        <v>430</v>
      </c>
      <c r="G13" s="697" t="s">
        <v>22</v>
      </c>
      <c r="H13" s="401" t="s">
        <v>22</v>
      </c>
      <c r="I13" s="2633" t="s">
        <v>22</v>
      </c>
      <c r="J13" s="2634" t="s">
        <v>22</v>
      </c>
      <c r="K13" s="289" t="s">
        <v>1071</v>
      </c>
      <c r="V13" s="505">
        <v>0</v>
      </c>
    </row>
    <row customHeight="1" ht="15" hidden="1">
      <c r="B14" s="2397"/>
      <c r="C14" s="2398"/>
      <c r="D14" s="689" t="str">
        <f>B13&amp;".2"</f>
        <v>.2</v>
      </c>
      <c r="E14" s="690" t="s">
        <v>1072</v>
      </c>
      <c r="F14" s="691" t="s">
        <v>430</v>
      </c>
      <c r="G14" s="1732" t="s">
        <v>22</v>
      </c>
      <c r="H14" s="401" t="s">
        <v>22</v>
      </c>
      <c r="I14" s="2635" t="s">
        <v>22</v>
      </c>
      <c r="J14" s="2634" t="s">
        <v>22</v>
      </c>
      <c r="K14" s="289" t="s">
        <v>1073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КГУП "Примтеплоэнерго"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248</v>
      </c>
      <c r="J25" s="752"/>
      <c r="K25" s="417"/>
      <c r="U25" s="675"/>
      <c r="V25" s="758">
        <v>1</v>
      </c>
    </row>
    <row customHeight="1" ht="15.75">
      <c r="C26" s="176"/>
      <c r="D26" s="711"/>
      <c r="E26" s="2367" t="s">
        <v>240</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Подключение (технологическое присоединение) к системе теплоснабжения</v>
      </c>
      <c r="J26" s="2396"/>
      <c r="K26" s="2175" t="s">
        <v>425</v>
      </c>
      <c r="V26" s="505">
        <v>15</v>
      </c>
    </row>
    <row s="1635" customFormat="1" customHeight="1" ht="15.75">
      <c r="A27" s="759"/>
      <c r="C27" s="176"/>
      <c r="D27" s="711"/>
      <c r="E27" s="2367" t="s">
        <v>688</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689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424</v>
      </c>
      <c r="E29" s="2370"/>
      <c r="F29" s="2370"/>
      <c r="G29" s="887"/>
      <c r="H29" s="887"/>
      <c r="I29" s="887"/>
      <c r="J29" s="888"/>
      <c r="K29" s="2195"/>
      <c r="U29" s="675"/>
      <c r="V29" s="758">
        <v>15</v>
      </c>
    </row>
    <row customHeight="1" ht="35.699999999999996">
      <c r="C30" s="176"/>
      <c r="D30" s="761" t="s">
        <v>88</v>
      </c>
      <c r="E30" s="760" t="s">
        <v>426</v>
      </c>
      <c r="F30" s="760" t="s">
        <v>690</v>
      </c>
      <c r="G30" s="808" t="s">
        <v>427</v>
      </c>
      <c r="H30" s="807" t="s">
        <v>514</v>
      </c>
      <c r="I30" s="684" t="s">
        <v>427</v>
      </c>
      <c r="J30" s="465" t="s">
        <v>514</v>
      </c>
      <c r="K30" s="2201"/>
      <c r="V30" s="505">
        <v>34</v>
      </c>
    </row>
    <row customHeight="1" ht="15" hidden="1">
      <c r="C31" s="176"/>
      <c r="D31" s="593"/>
      <c r="E31" s="593"/>
      <c r="F31" s="593"/>
      <c r="G31" s="659"/>
      <c r="H31" s="659"/>
      <c r="I31" s="659"/>
      <c r="J31" s="659"/>
      <c r="K31" s="289"/>
      <c r="V31" s="505">
        <v>0</v>
      </c>
    </row>
    <row customHeight="1" ht="24">
      <c r="A32" s="505"/>
      <c r="B32" s="505" t="s">
        <v>1074</v>
      </c>
      <c r="C32" s="526"/>
      <c r="D32" s="692">
        <v>1</v>
      </c>
      <c r="E32" s="693" t="s">
        <v>1075</v>
      </c>
      <c r="F32" s="691" t="s">
        <v>430</v>
      </c>
      <c r="G32" s="813" t="s">
        <v>430</v>
      </c>
      <c r="H32" s="813" t="s">
        <v>430</v>
      </c>
      <c r="I32" s="691" t="s">
        <v>430</v>
      </c>
      <c r="J32" s="691" t="s">
        <v>430</v>
      </c>
      <c r="K32" s="289"/>
      <c r="V32" s="505">
        <v>23</v>
      </c>
    </row>
    <row customHeight="1" ht="11.549999999999999">
      <c r="A33" s="505"/>
      <c r="C33" s="505"/>
      <c r="D33" s="347"/>
      <c r="E33" s="580" t="s">
        <v>710</v>
      </c>
      <c r="F33" s="572"/>
      <c r="G33" s="572"/>
      <c r="H33" s="572"/>
      <c r="I33" s="572"/>
      <c r="J33" s="572"/>
      <c r="K33" s="573"/>
      <c r="U33" s="505"/>
      <c r="V33" s="505">
        <v>11</v>
      </c>
    </row>
    <row customHeight="1" ht="24">
      <c r="A34" s="505"/>
      <c r="B34" s="581" t="s">
        <v>760</v>
      </c>
      <c r="C34" s="526"/>
      <c r="D34" s="692">
        <v>2</v>
      </c>
      <c r="E34" s="693" t="s">
        <v>1076</v>
      </c>
      <c r="F34" s="820" t="s">
        <v>430</v>
      </c>
      <c r="G34" s="820" t="s">
        <v>430</v>
      </c>
      <c r="H34" s="820" t="s">
        <v>430</v>
      </c>
      <c r="I34" s="691"/>
      <c r="J34" s="691"/>
      <c r="K34" s="289"/>
      <c r="V34" s="505">
        <v>23</v>
      </c>
    </row>
    <row customHeight="1" ht="11.549999999999999">
      <c r="A35" s="505"/>
      <c r="C35" s="505"/>
      <c r="D35" s="347"/>
      <c r="E35" s="580" t="s">
        <v>1077</v>
      </c>
      <c r="F35" s="572"/>
      <c r="G35" s="694"/>
      <c r="H35" s="572"/>
      <c r="I35" s="694"/>
      <c r="J35" s="572"/>
      <c r="K35" s="573"/>
      <c r="U35" s="505"/>
      <c r="V35" s="505">
        <v>11</v>
      </c>
    </row>
    <row customHeight="1" ht="71.25">
      <c r="A36" s="505"/>
      <c r="B36" s="505" t="s">
        <v>1078</v>
      </c>
      <c r="C36" s="526"/>
      <c r="D36" s="692">
        <v>3</v>
      </c>
      <c r="E36" s="693" t="s">
        <v>1079</v>
      </c>
      <c r="F36" s="695" t="s">
        <v>430</v>
      </c>
      <c r="G36" s="814" t="s">
        <v>1080</v>
      </c>
      <c r="H36" s="813" t="s">
        <v>430</v>
      </c>
      <c r="I36" s="524" t="s">
        <v>1081</v>
      </c>
      <c r="J36" s="691" t="s">
        <v>430</v>
      </c>
      <c r="K36" s="289" t="s">
        <v>1082</v>
      </c>
      <c r="V36" s="505">
        <v>68</v>
      </c>
    </row>
    <row customHeight="1" ht="11.549999999999999">
      <c r="A37" s="505"/>
      <c r="C37" s="505"/>
      <c r="D37" s="347"/>
      <c r="E37" s="580" t="s">
        <v>1083</v>
      </c>
      <c r="F37" s="572"/>
      <c r="G37" s="694"/>
      <c r="H37" s="694"/>
      <c r="I37" s="694"/>
      <c r="J37" s="694"/>
      <c r="K37" s="573"/>
      <c r="U37" s="505"/>
      <c r="V37" s="505">
        <v>11</v>
      </c>
    </row>
    <row customHeight="1" ht="71.25">
      <c r="A38" s="505"/>
      <c r="B38" s="505" t="s">
        <v>1084</v>
      </c>
      <c r="C38" s="526"/>
      <c r="D38" s="692">
        <v>4</v>
      </c>
      <c r="E38" s="693" t="s">
        <v>1085</v>
      </c>
      <c r="F38" s="695" t="s">
        <v>430</v>
      </c>
      <c r="G38" s="814" t="s">
        <v>1080</v>
      </c>
      <c r="H38" s="815" t="s">
        <v>430</v>
      </c>
      <c r="I38" s="524" t="s">
        <v>1081</v>
      </c>
      <c r="J38" s="521" t="s">
        <v>430</v>
      </c>
      <c r="K38" s="679" t="s">
        <v>1086</v>
      </c>
      <c r="V38" s="505">
        <v>68</v>
      </c>
    </row>
    <row customHeight="1" ht="11.549999999999999">
      <c r="A39" s="505"/>
      <c r="C39" s="505"/>
      <c r="D39" s="347"/>
      <c r="E39" s="580" t="s">
        <v>1087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6CBF8-5C7E-49D2-9C85-D2C07C69A53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1088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424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1088</v>
      </c>
      <c r="H9" s="2175" t="s">
        <v>1089</v>
      </c>
      <c r="I9" s="2127" t="s">
        <v>1090</v>
      </c>
      <c r="J9" s="2127" t="s">
        <v>1091</v>
      </c>
      <c r="K9" s="2127" t="s">
        <v>1092</v>
      </c>
      <c r="L9" s="2127" t="s">
        <v>1093</v>
      </c>
      <c r="M9" s="2127" t="s">
        <v>1094</v>
      </c>
      <c r="N9" s="2209" t="s">
        <v>1095</v>
      </c>
      <c r="O9" s="2209"/>
      <c r="P9" s="2209"/>
      <c r="Q9" s="2399" t="s">
        <v>1096</v>
      </c>
      <c r="R9" s="2400"/>
      <c r="S9" s="2400"/>
      <c r="T9" s="2401"/>
      <c r="U9" s="2399" t="s">
        <v>1097</v>
      </c>
      <c r="V9" s="2400"/>
      <c r="W9" s="2400"/>
      <c r="X9" s="2401"/>
      <c r="Y9" s="2101" t="s">
        <v>1098</v>
      </c>
      <c r="Z9" s="2102"/>
      <c r="AA9" s="2102"/>
      <c r="AB9" s="2103"/>
      <c r="AE9" s="758">
        <v>41</v>
      </c>
    </row>
    <row customHeight="1" ht="43.050000000000004">
      <c r="A10" s="905"/>
      <c r="B10" s="905"/>
      <c r="C10" s="905"/>
      <c r="F10" s="2175"/>
      <c r="G10" s="2175"/>
      <c r="H10" s="2232"/>
      <c r="I10" s="2175"/>
      <c r="J10" s="2175"/>
      <c r="K10" s="2175"/>
      <c r="L10" s="2175"/>
      <c r="M10" s="2175"/>
      <c r="N10" s="903" t="s">
        <v>1099</v>
      </c>
      <c r="O10" s="903" t="s">
        <v>1100</v>
      </c>
      <c r="P10" s="904" t="s">
        <v>1101</v>
      </c>
      <c r="Q10" s="915" t="s">
        <v>89</v>
      </c>
      <c r="R10" s="915" t="s">
        <v>1102</v>
      </c>
      <c r="S10" s="915" t="s">
        <v>1103</v>
      </c>
      <c r="T10" s="916" t="s">
        <v>1104</v>
      </c>
      <c r="U10" s="915" t="s">
        <v>89</v>
      </c>
      <c r="V10" s="915" t="s">
        <v>1105</v>
      </c>
      <c r="W10" s="915" t="s">
        <v>1103</v>
      </c>
      <c r="X10" s="916" t="s">
        <v>1104</v>
      </c>
      <c r="Y10" s="301" t="s">
        <v>1106</v>
      </c>
      <c r="Z10" s="2101" t="s">
        <v>88</v>
      </c>
      <c r="AA10" s="2103"/>
      <c r="AB10" s="1049" t="s">
        <v>1107</v>
      </c>
      <c r="AE10" s="758">
        <v>41</v>
      </c>
    </row>
    <row s="1642" customFormat="1" customHeight="1" ht="5.25" hidden="1">
      <c r="A11" s="1052"/>
      <c r="B11" s="1052"/>
      <c r="C11" s="1052"/>
      <c r="E11" s="1050"/>
      <c r="F11" s="2406" t="s">
        <v>500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1108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1109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7F379-9E74-EEC8-743F-06544ACBE36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424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1110</v>
      </c>
      <c r="G9" s="2409" t="s">
        <v>1111</v>
      </c>
      <c r="H9" s="2410"/>
      <c r="I9" s="2127" t="s">
        <v>1112</v>
      </c>
      <c r="J9" s="2127"/>
      <c r="K9" s="2127" t="s">
        <v>1113</v>
      </c>
      <c r="L9" s="2127"/>
      <c r="M9" s="2127"/>
      <c r="N9" s="2127"/>
      <c r="O9" s="2127"/>
      <c r="P9" s="2127"/>
      <c r="Q9" s="2127"/>
      <c r="R9" s="2127"/>
      <c r="S9" s="2127"/>
      <c r="T9" s="2127"/>
      <c r="U9" s="2127"/>
      <c r="V9" s="2127"/>
      <c r="W9" s="2127"/>
      <c r="X9" s="2127"/>
      <c r="Y9" s="2127"/>
      <c r="Z9" s="2192" t="s">
        <v>1114</v>
      </c>
      <c r="AA9" s="2193"/>
      <c r="AB9" s="2127" t="s">
        <v>1115</v>
      </c>
      <c r="AC9" s="2127"/>
      <c r="AD9" s="2127"/>
      <c r="AE9" s="2127"/>
      <c r="AF9" s="2175" t="s">
        <v>1116</v>
      </c>
      <c r="AG9" s="2127" t="s">
        <v>1117</v>
      </c>
      <c r="AH9" s="2127"/>
      <c r="AI9" s="2175" t="s">
        <v>1118</v>
      </c>
      <c r="AJ9" s="2127" t="s">
        <v>1119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1120</v>
      </c>
      <c r="L10" s="2101" t="s">
        <v>1121</v>
      </c>
      <c r="M10" s="2103"/>
      <c r="N10" s="2127" t="s">
        <v>1122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1123</v>
      </c>
      <c r="M11" s="2175" t="s">
        <v>1124</v>
      </c>
      <c r="N11" s="2127" t="s">
        <v>1125</v>
      </c>
      <c r="O11" s="2127"/>
      <c r="P11" s="2418" t="s">
        <v>1106</v>
      </c>
      <c r="Q11" s="2418" t="s">
        <v>1126</v>
      </c>
      <c r="R11" s="2418" t="s">
        <v>1127</v>
      </c>
      <c r="S11" s="2418" t="s">
        <v>1128</v>
      </c>
      <c r="T11" s="2418"/>
      <c r="U11" s="2418"/>
      <c r="V11" s="2418"/>
      <c r="W11" s="2418"/>
      <c r="X11" s="2418"/>
      <c r="Y11" s="2418"/>
      <c r="Z11" s="2194"/>
      <c r="AA11" s="2195"/>
      <c r="AB11" s="2127" t="s">
        <v>1129</v>
      </c>
      <c r="AC11" s="2127"/>
      <c r="AD11" s="2101" t="s">
        <v>1130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1131</v>
      </c>
      <c r="K12" s="2127"/>
      <c r="L12" s="2232"/>
      <c r="M12" s="2232"/>
      <c r="N12" s="2127"/>
      <c r="O12" s="2127"/>
      <c r="P12" s="2418"/>
      <c r="Q12" s="2418"/>
      <c r="R12" s="2418"/>
      <c r="S12" s="1134" t="s">
        <v>86</v>
      </c>
      <c r="T12" s="1134" t="s">
        <v>87</v>
      </c>
      <c r="U12" s="1134" t="s">
        <v>85</v>
      </c>
      <c r="V12" s="1134" t="s">
        <v>1132</v>
      </c>
      <c r="W12" s="1134" t="s">
        <v>85</v>
      </c>
      <c r="X12" s="1134" t="s">
        <v>1133</v>
      </c>
      <c r="Y12" s="1134" t="s">
        <v>1134</v>
      </c>
      <c r="Z12" s="2200"/>
      <c r="AA12" s="2201"/>
      <c r="AB12" s="1141" t="s">
        <v>1135</v>
      </c>
      <c r="AC12" s="1141" t="s">
        <v>1136</v>
      </c>
      <c r="AD12" s="1141" t="s">
        <v>1135</v>
      </c>
      <c r="AE12" s="1141" t="s">
        <v>1136</v>
      </c>
      <c r="AF12" s="2232"/>
      <c r="AG12" s="1154" t="s">
        <v>1137</v>
      </c>
      <c r="AH12" s="1154" t="s">
        <v>1138</v>
      </c>
      <c r="AI12" s="2232"/>
      <c r="AJ12" s="1154" t="s">
        <v>1137</v>
      </c>
      <c r="AK12" s="1154" t="s">
        <v>1138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1139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0119C-9145-BDC6-06BE-D6F5145FDD4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424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1140</v>
      </c>
      <c r="H10" s="2426" t="s">
        <v>1141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1142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1143</v>
      </c>
      <c r="G14" s="2421" t="s">
        <v>1144</v>
      </c>
      <c r="H14" s="2421"/>
      <c r="I14" s="2421"/>
      <c r="J14" s="2421"/>
      <c r="K14" s="1234"/>
      <c r="W14" s="1155">
        <v>11</v>
      </c>
    </row>
    <row customHeight="1" ht="11.549999999999999">
      <c r="F15" s="1230">
        <v>1</v>
      </c>
      <c r="G15" s="690" t="s">
        <v>1145</v>
      </c>
      <c r="H15" s="1236">
        <f>SUM(I15:J15)</f>
        <v>0</v>
      </c>
      <c r="I15" s="1236">
        <f>SUM(I16:I27)</f>
        <v>0</v>
      </c>
      <c r="J15" s="1225"/>
      <c r="K15" s="1234"/>
      <c r="W15" s="1155">
        <v>11</v>
      </c>
    </row>
    <row customHeight="1" ht="24">
      <c r="F16" s="1230" t="s">
        <v>1146</v>
      </c>
      <c r="G16" s="1237" t="s">
        <v>1147</v>
      </c>
      <c r="H16" s="1236">
        <f>SUM(I16:J16)</f>
        <v>0</v>
      </c>
      <c r="I16" s="1235"/>
      <c r="J16" s="1225"/>
      <c r="K16" s="1234"/>
      <c r="W16" s="1155">
        <v>23</v>
      </c>
    </row>
    <row customHeight="1" ht="24">
      <c r="F17" s="1230" t="s">
        <v>1148</v>
      </c>
      <c r="G17" s="1237" t="s">
        <v>1149</v>
      </c>
      <c r="H17" s="1236">
        <f>SUM(I17:J17)</f>
        <v>0</v>
      </c>
      <c r="I17" s="1235"/>
      <c r="J17" s="1225"/>
      <c r="K17" s="1234"/>
      <c r="W17" s="1155">
        <v>23</v>
      </c>
    </row>
    <row customHeight="1" ht="35.699999999999996">
      <c r="F18" s="1230" t="s">
        <v>1150</v>
      </c>
      <c r="G18" s="1237" t="s">
        <v>1151</v>
      </c>
      <c r="H18" s="1236">
        <f>SUM(I18:J18)</f>
        <v>0</v>
      </c>
      <c r="I18" s="1235"/>
      <c r="J18" s="1225"/>
      <c r="K18" s="1234"/>
      <c r="W18" s="1155">
        <v>34</v>
      </c>
    </row>
    <row customHeight="1" ht="35.699999999999996">
      <c r="F19" s="1230" t="s">
        <v>1152</v>
      </c>
      <c r="G19" s="1237" t="s">
        <v>1153</v>
      </c>
      <c r="H19" s="1236">
        <f>SUM(I19:J19)</f>
        <v>0</v>
      </c>
      <c r="I19" s="1235"/>
      <c r="J19" s="1225"/>
      <c r="K19" s="1234"/>
      <c r="W19" s="1155">
        <v>34</v>
      </c>
    </row>
    <row customHeight="1" ht="48.29999999999999">
      <c r="F20" s="1230" t="s">
        <v>1154</v>
      </c>
      <c r="G20" s="1237" t="s">
        <v>1155</v>
      </c>
      <c r="H20" s="1236">
        <f>SUM(I20:J20)</f>
        <v>0</v>
      </c>
      <c r="I20" s="1235"/>
      <c r="J20" s="1225"/>
      <c r="K20" s="1234"/>
      <c r="W20" s="1155">
        <v>46</v>
      </c>
    </row>
    <row customHeight="1" ht="35.699999999999996">
      <c r="F21" s="1230" t="s">
        <v>1156</v>
      </c>
      <c r="G21" s="1237" t="s">
        <v>1157</v>
      </c>
      <c r="H21" s="1236">
        <f>SUM(I21:J21)</f>
        <v>0</v>
      </c>
      <c r="I21" s="1235"/>
      <c r="J21" s="1225"/>
      <c r="K21" s="1234"/>
      <c r="W21" s="1155">
        <v>34</v>
      </c>
    </row>
    <row customHeight="1" ht="35.699999999999996">
      <c r="F22" s="1230" t="s">
        <v>1158</v>
      </c>
      <c r="G22" s="1237" t="s">
        <v>1159</v>
      </c>
      <c r="H22" s="1236">
        <f>SUM(I22:J22)</f>
        <v>0</v>
      </c>
      <c r="I22" s="1235"/>
      <c r="J22" s="1225"/>
      <c r="K22" s="1234"/>
      <c r="W22" s="1155">
        <v>34</v>
      </c>
    </row>
    <row customHeight="1" ht="24">
      <c r="F23" s="1230" t="s">
        <v>1160</v>
      </c>
      <c r="G23" s="1237" t="s">
        <v>1161</v>
      </c>
      <c r="H23" s="1236">
        <f>SUM(I23:J23)</f>
        <v>0</v>
      </c>
      <c r="I23" s="1235"/>
      <c r="J23" s="1225"/>
      <c r="K23" s="1234"/>
      <c r="W23" s="1155">
        <v>23</v>
      </c>
    </row>
    <row customHeight="1" ht="24">
      <c r="F24" s="1230" t="s">
        <v>1162</v>
      </c>
      <c r="G24" s="1237" t="s">
        <v>1163</v>
      </c>
      <c r="H24" s="1236">
        <f>SUM(I24:J24)</f>
        <v>0</v>
      </c>
      <c r="I24" s="1235"/>
      <c r="J24" s="1225"/>
      <c r="K24" s="1234"/>
      <c r="W24" s="1155">
        <v>23</v>
      </c>
    </row>
    <row customHeight="1" ht="35.699999999999996">
      <c r="F25" s="1230" t="s">
        <v>1164</v>
      </c>
      <c r="G25" s="1237" t="s">
        <v>1165</v>
      </c>
      <c r="H25" s="1236">
        <f>SUM(I25:J25)</f>
        <v>0</v>
      </c>
      <c r="I25" s="1235"/>
      <c r="J25" s="1225"/>
      <c r="K25" s="1234"/>
      <c r="W25" s="1155">
        <v>34</v>
      </c>
    </row>
    <row customHeight="1" ht="35.699999999999996">
      <c r="F26" s="1230" t="s">
        <v>1166</v>
      </c>
      <c r="G26" s="1237" t="s">
        <v>1167</v>
      </c>
      <c r="H26" s="1236">
        <f>SUM(I26:J26)</f>
        <v>0</v>
      </c>
      <c r="I26" s="1235"/>
      <c r="J26" s="1225"/>
      <c r="K26" s="1234"/>
      <c r="W26" s="1155">
        <v>34</v>
      </c>
    </row>
    <row customHeight="1" ht="11.549999999999999">
      <c r="F27" s="1230" t="s">
        <v>1168</v>
      </c>
      <c r="G27" s="1237" t="s">
        <v>1169</v>
      </c>
      <c r="H27" s="1236">
        <f>SUM(I27:J27)</f>
        <v>0</v>
      </c>
      <c r="I27" s="1235"/>
      <c r="J27" s="1225"/>
      <c r="K27" s="1234"/>
      <c r="W27" s="1155">
        <v>11</v>
      </c>
    </row>
    <row customHeight="1" ht="11.549999999999999">
      <c r="F28" s="1230">
        <v>2</v>
      </c>
      <c r="G28" s="690" t="s">
        <v>1170</v>
      </c>
      <c r="H28" s="1236">
        <f>SUM(I28:J28)</f>
        <v>0</v>
      </c>
      <c r="I28" s="1236">
        <f>SUM(I29:I31)</f>
        <v>0</v>
      </c>
      <c r="J28" s="1225"/>
      <c r="K28" s="1234"/>
      <c r="W28" s="1155">
        <v>11</v>
      </c>
    </row>
    <row customHeight="1" ht="11.549999999999999">
      <c r="F29" s="1230" t="s">
        <v>832</v>
      </c>
      <c r="G29" s="1237" t="s">
        <v>1171</v>
      </c>
      <c r="H29" s="1236">
        <f>SUM(I29:J29)</f>
        <v>0</v>
      </c>
      <c r="I29" s="1235"/>
      <c r="J29" s="1225"/>
      <c r="K29" s="1234"/>
      <c r="W29" s="1155">
        <v>11</v>
      </c>
    </row>
    <row customHeight="1" ht="11.549999999999999">
      <c r="F30" s="1230" t="s">
        <v>431</v>
      </c>
      <c r="G30" s="1237" t="s">
        <v>1172</v>
      </c>
      <c r="H30" s="1236">
        <f>SUM(I30:J30)</f>
        <v>0</v>
      </c>
      <c r="I30" s="1235"/>
      <c r="J30" s="1225"/>
      <c r="K30" s="1234"/>
      <c r="W30" s="1155">
        <v>11</v>
      </c>
    </row>
    <row customHeight="1" ht="11.549999999999999">
      <c r="F31" s="1230" t="s">
        <v>434</v>
      </c>
      <c r="G31" s="1237" t="s">
        <v>1173</v>
      </c>
      <c r="H31" s="1236">
        <f>SUM(I31:J31)</f>
        <v>0</v>
      </c>
      <c r="I31" s="1235"/>
      <c r="J31" s="1225"/>
      <c r="K31" s="1234"/>
      <c r="W31" s="1155">
        <v>11</v>
      </c>
    </row>
    <row customHeight="1" ht="11.549999999999999">
      <c r="F32" s="1230">
        <v>3</v>
      </c>
      <c r="G32" s="690" t="s">
        <v>1174</v>
      </c>
      <c r="H32" s="1236">
        <f>SUM(I32:J32)</f>
        <v>0</v>
      </c>
      <c r="I32" s="1236">
        <f>SUM(I33:I34)</f>
        <v>0</v>
      </c>
      <c r="J32" s="1225"/>
      <c r="K32" s="1234"/>
      <c r="W32" s="1155">
        <v>11</v>
      </c>
    </row>
    <row customHeight="1" ht="48.29999999999999">
      <c r="F33" s="1230" t="s">
        <v>448</v>
      </c>
      <c r="G33" s="1237" t="s">
        <v>1175</v>
      </c>
      <c r="H33" s="1236">
        <f>SUM(I33:J33)</f>
        <v>0</v>
      </c>
      <c r="I33" s="1235"/>
      <c r="J33" s="1225"/>
      <c r="K33" s="1234"/>
      <c r="W33" s="1155">
        <v>46</v>
      </c>
    </row>
    <row customHeight="1" ht="11.549999999999999">
      <c r="F34" s="1230" t="s">
        <v>456</v>
      </c>
      <c r="G34" s="1237" t="s">
        <v>1176</v>
      </c>
      <c r="H34" s="1236">
        <f>SUM(I34:J34)</f>
        <v>0</v>
      </c>
      <c r="I34" s="1235"/>
      <c r="J34" s="1225"/>
      <c r="K34" s="1234"/>
      <c r="W34" s="1155">
        <v>11</v>
      </c>
    </row>
    <row customHeight="1" ht="11.549999999999999">
      <c r="F35" s="1230">
        <v>4</v>
      </c>
      <c r="G35" s="690" t="s">
        <v>1177</v>
      </c>
      <c r="H35" s="1236">
        <f>SUM(I35:J35)</f>
        <v>0</v>
      </c>
      <c r="I35" s="1235"/>
      <c r="J35" s="1225"/>
      <c r="K35" s="1234"/>
      <c r="W35" s="1155">
        <v>11</v>
      </c>
    </row>
    <row customHeight="1" ht="11.549999999999999">
      <c r="F36" s="1230"/>
      <c r="G36" s="693" t="s">
        <v>1178</v>
      </c>
      <c r="H36" s="1236">
        <f>SUM(I36:J36)</f>
        <v>0</v>
      </c>
      <c r="I36" s="1236">
        <f>SUM(I15,I28,I32,I35)</f>
        <v>0</v>
      </c>
      <c r="J36" s="1225"/>
      <c r="K36" s="1234"/>
      <c r="W36" s="1155">
        <v>11</v>
      </c>
    </row>
    <row customHeight="1" ht="29.25">
      <c r="F37" s="1231" t="s">
        <v>1179</v>
      </c>
      <c r="G37" s="2422" t="s">
        <v>1180</v>
      </c>
      <c r="H37" s="2422"/>
      <c r="I37" s="2422"/>
      <c r="J37" s="2422"/>
      <c r="K37" s="1234"/>
      <c r="W37" s="1155">
        <v>28</v>
      </c>
    </row>
    <row customHeight="1" ht="24">
      <c r="F38" s="1230" t="s">
        <v>132</v>
      </c>
      <c r="G38" s="690" t="s">
        <v>1181</v>
      </c>
      <c r="H38" s="1236">
        <f>SUM(I38:J38)</f>
        <v>0</v>
      </c>
      <c r="I38" s="1236">
        <f>SUM(I39,I44,I47)</f>
        <v>0</v>
      </c>
      <c r="J38" s="1225"/>
      <c r="K38" s="1234"/>
      <c r="W38" s="1155">
        <v>23</v>
      </c>
    </row>
    <row customHeight="1" ht="11.549999999999999">
      <c r="F39" s="1230" t="s">
        <v>1146</v>
      </c>
      <c r="G39" s="1237" t="s">
        <v>1145</v>
      </c>
      <c r="H39" s="1236">
        <f>SUM(I39:J39)</f>
        <v>0</v>
      </c>
      <c r="I39" s="1236">
        <f>SUM(I40:I43)</f>
        <v>0</v>
      </c>
      <c r="J39" s="1225"/>
      <c r="K39" s="1234"/>
      <c r="W39" s="1155">
        <v>11</v>
      </c>
    </row>
    <row customHeight="1" ht="24">
      <c r="F40" s="1230" t="s">
        <v>1182</v>
      </c>
      <c r="G40" s="1238" t="s">
        <v>1183</v>
      </c>
      <c r="H40" s="1236">
        <f>SUM(I40:J40)</f>
        <v>0</v>
      </c>
      <c r="I40" s="1235"/>
      <c r="J40" s="1225"/>
      <c r="K40" s="1234"/>
      <c r="W40" s="1155">
        <v>23</v>
      </c>
    </row>
    <row customHeight="1" ht="11.549999999999999">
      <c r="F41" s="1230" t="s">
        <v>1184</v>
      </c>
      <c r="G41" s="1238" t="s">
        <v>1185</v>
      </c>
      <c r="H41" s="1236">
        <f>SUM(I41:J41)</f>
        <v>0</v>
      </c>
      <c r="I41" s="1235"/>
      <c r="J41" s="1225"/>
      <c r="K41" s="1234"/>
      <c r="W41" s="1155">
        <v>11</v>
      </c>
    </row>
    <row customHeight="1" ht="11.549999999999999">
      <c r="F42" s="1230" t="s">
        <v>1186</v>
      </c>
      <c r="G42" s="1238" t="s">
        <v>1187</v>
      </c>
      <c r="H42" s="1236">
        <f>SUM(I42:J42)</f>
        <v>0</v>
      </c>
      <c r="I42" s="1235"/>
      <c r="J42" s="1225"/>
      <c r="K42" s="1234"/>
      <c r="W42" s="1155">
        <v>11</v>
      </c>
    </row>
    <row customHeight="1" ht="35.699999999999996">
      <c r="F43" s="1230" t="s">
        <v>1188</v>
      </c>
      <c r="G43" s="1238" t="s">
        <v>1189</v>
      </c>
      <c r="H43" s="1236">
        <f>SUM(I43:J43)</f>
        <v>0</v>
      </c>
      <c r="I43" s="1235"/>
      <c r="J43" s="1225"/>
      <c r="K43" s="1234"/>
      <c r="W43" s="1155">
        <v>34</v>
      </c>
    </row>
    <row customHeight="1" ht="11.549999999999999">
      <c r="F44" s="1230" t="s">
        <v>1148</v>
      </c>
      <c r="G44" s="1237" t="s">
        <v>1174</v>
      </c>
      <c r="H44" s="1236">
        <f>SUM(I44:J44)</f>
        <v>0</v>
      </c>
      <c r="I44" s="1236">
        <f>SUM(I45:I46)</f>
        <v>0</v>
      </c>
      <c r="J44" s="1225"/>
      <c r="K44" s="1234"/>
      <c r="W44" s="1155">
        <v>11</v>
      </c>
    </row>
    <row customHeight="1" ht="48.29999999999999">
      <c r="F45" s="1230" t="s">
        <v>1190</v>
      </c>
      <c r="G45" s="1238" t="s">
        <v>1175</v>
      </c>
      <c r="H45" s="1236">
        <f>SUM(I45:J45)</f>
        <v>0</v>
      </c>
      <c r="I45" s="1235"/>
      <c r="J45" s="1225"/>
      <c r="K45" s="1234"/>
      <c r="W45" s="1155">
        <v>46</v>
      </c>
    </row>
    <row customHeight="1" ht="11.549999999999999">
      <c r="F46" s="1230" t="s">
        <v>1191</v>
      </c>
      <c r="G46" s="1238" t="s">
        <v>1176</v>
      </c>
      <c r="H46" s="1236">
        <f>SUM(I46:J46)</f>
        <v>0</v>
      </c>
      <c r="I46" s="1235"/>
      <c r="J46" s="1225"/>
      <c r="K46" s="1234"/>
      <c r="W46" s="1155">
        <v>11</v>
      </c>
    </row>
    <row customHeight="1" ht="11.549999999999999">
      <c r="F47" s="1230" t="s">
        <v>1150</v>
      </c>
      <c r="G47" s="1237" t="s">
        <v>1192</v>
      </c>
      <c r="H47" s="1236">
        <f>SUM(I47:J47)</f>
        <v>0</v>
      </c>
      <c r="I47" s="1235"/>
      <c r="J47" s="1225"/>
      <c r="K47" s="1234"/>
      <c r="W47" s="1155">
        <v>11</v>
      </c>
    </row>
    <row customHeight="1" ht="24">
      <c r="F48" s="1230" t="s">
        <v>102</v>
      </c>
      <c r="G48" s="690" t="s">
        <v>1193</v>
      </c>
      <c r="H48" s="1236">
        <f>SUM(I48:J48)</f>
        <v>0</v>
      </c>
      <c r="I48" s="1236">
        <f>SUM(I49,I54,I57)</f>
        <v>0</v>
      </c>
      <c r="J48" s="1225"/>
      <c r="K48" s="1234"/>
      <c r="W48" s="1155">
        <v>23</v>
      </c>
    </row>
    <row customHeight="1" ht="11.549999999999999">
      <c r="F49" s="1230" t="s">
        <v>832</v>
      </c>
      <c r="G49" s="1237" t="s">
        <v>1145</v>
      </c>
      <c r="H49" s="1236">
        <f>SUM(I49:J49)</f>
        <v>0</v>
      </c>
      <c r="I49" s="1236">
        <f>SUM(I50:I53)</f>
        <v>0</v>
      </c>
      <c r="J49" s="1225"/>
      <c r="K49" s="1234"/>
      <c r="W49" s="1155">
        <v>11</v>
      </c>
    </row>
    <row customHeight="1" ht="24">
      <c r="F50" s="1230" t="s">
        <v>835</v>
      </c>
      <c r="G50" s="1238" t="s">
        <v>1183</v>
      </c>
      <c r="H50" s="1236">
        <f>SUM(I50:J50)</f>
        <v>0</v>
      </c>
      <c r="I50" s="1235"/>
      <c r="J50" s="1225"/>
      <c r="K50" s="1234"/>
      <c r="W50" s="1155">
        <v>23</v>
      </c>
    </row>
    <row customHeight="1" ht="11.549999999999999">
      <c r="F51" s="1230" t="s">
        <v>838</v>
      </c>
      <c r="G51" s="1238" t="s">
        <v>1185</v>
      </c>
      <c r="H51" s="1236">
        <f>SUM(I51:J51)</f>
        <v>0</v>
      </c>
      <c r="I51" s="1235"/>
      <c r="J51" s="1225"/>
      <c r="K51" s="1234"/>
      <c r="W51" s="1155">
        <v>11</v>
      </c>
    </row>
    <row customHeight="1" ht="11.549999999999999">
      <c r="F52" s="1230" t="s">
        <v>1194</v>
      </c>
      <c r="G52" s="1238" t="s">
        <v>1187</v>
      </c>
      <c r="H52" s="1236">
        <f>SUM(I52:J52)</f>
        <v>0</v>
      </c>
      <c r="I52" s="1235"/>
      <c r="J52" s="1225"/>
      <c r="K52" s="1234"/>
      <c r="W52" s="1155">
        <v>11</v>
      </c>
    </row>
    <row customHeight="1" ht="35.699999999999996">
      <c r="F53" s="1230" t="s">
        <v>1195</v>
      </c>
      <c r="G53" s="1238" t="s">
        <v>1189</v>
      </c>
      <c r="H53" s="1236">
        <f>SUM(I53:J53)</f>
        <v>0</v>
      </c>
      <c r="I53" s="1235"/>
      <c r="J53" s="1225"/>
      <c r="K53" s="1234"/>
      <c r="W53" s="1155">
        <v>34</v>
      </c>
    </row>
    <row customHeight="1" ht="11.549999999999999">
      <c r="F54" s="1230" t="s">
        <v>431</v>
      </c>
      <c r="G54" s="1237" t="s">
        <v>1174</v>
      </c>
      <c r="H54" s="1236">
        <f>SUM(I54:J54)</f>
        <v>0</v>
      </c>
      <c r="I54" s="1236">
        <f>SUM(I55:I56)</f>
        <v>0</v>
      </c>
      <c r="J54" s="1225"/>
      <c r="K54" s="1234"/>
      <c r="W54" s="1155">
        <v>11</v>
      </c>
    </row>
    <row customHeight="1" ht="48.29999999999999">
      <c r="F55" s="1230" t="s">
        <v>842</v>
      </c>
      <c r="G55" s="1238" t="s">
        <v>1175</v>
      </c>
      <c r="H55" s="1236">
        <f>SUM(I55:J55)</f>
        <v>0</v>
      </c>
      <c r="I55" s="1235"/>
      <c r="J55" s="1225"/>
      <c r="K55" s="1234"/>
      <c r="W55" s="1155">
        <v>46</v>
      </c>
    </row>
    <row customHeight="1" ht="11.549999999999999">
      <c r="F56" s="1230" t="s">
        <v>844</v>
      </c>
      <c r="G56" s="1238" t="s">
        <v>1176</v>
      </c>
      <c r="H56" s="1236">
        <f>SUM(I56:J56)</f>
        <v>0</v>
      </c>
      <c r="I56" s="1235"/>
      <c r="J56" s="1225"/>
      <c r="K56" s="1234"/>
      <c r="W56" s="1155">
        <v>11</v>
      </c>
    </row>
    <row customHeight="1" ht="11.549999999999999">
      <c r="F57" s="1230" t="s">
        <v>434</v>
      </c>
      <c r="G57" s="1237" t="s">
        <v>1192</v>
      </c>
      <c r="H57" s="1236">
        <f>SUM(I57:J57)</f>
        <v>0</v>
      </c>
      <c r="I57" s="1235"/>
      <c r="J57" s="1225"/>
      <c r="K57" s="1234"/>
      <c r="W57" s="1155">
        <v>11</v>
      </c>
    </row>
    <row customHeight="1" ht="11.549999999999999">
      <c r="F58" s="1230"/>
      <c r="G58" s="1239" t="s">
        <v>1178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66E6B-D062-DDC4-DDB4-D7B43F85B8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1196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1197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424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1198</v>
      </c>
      <c r="H11" s="2437" t="s">
        <v>1199</v>
      </c>
      <c r="I11" s="2437" t="s">
        <v>1200</v>
      </c>
      <c r="J11" s="2438"/>
      <c r="K11" s="2438"/>
      <c r="L11" s="2438"/>
      <c r="M11" s="2438"/>
      <c r="N11" s="2438"/>
      <c r="O11" s="2209" t="s">
        <v>1201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1201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1201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1202</v>
      </c>
      <c r="P12" s="2209"/>
      <c r="Q12" s="2209"/>
      <c r="R12" s="2209"/>
      <c r="S12" s="2209" t="s">
        <v>1203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1204</v>
      </c>
      <c r="BU12" s="2387"/>
      <c r="BV12" s="2387"/>
      <c r="BW12" s="2433"/>
      <c r="BX12" s="2386" t="s">
        <v>1205</v>
      </c>
      <c r="BY12" s="2387"/>
      <c r="BZ12" s="2387"/>
      <c r="CA12" s="2433"/>
      <c r="CB12" s="2386" t="s">
        <v>1206</v>
      </c>
      <c r="CC12" s="2433"/>
      <c r="CD12" s="2386" t="s">
        <v>1207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1208</v>
      </c>
      <c r="CZ12" s="2387"/>
      <c r="DA12" s="2387"/>
      <c r="DB12" s="2387"/>
      <c r="DC12" s="2387"/>
      <c r="DD12" s="2433"/>
      <c r="DE12" s="2386" t="s">
        <v>1209</v>
      </c>
      <c r="DF12" s="2433"/>
      <c r="DG12" s="2386" t="s">
        <v>1207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1210</v>
      </c>
      <c r="P13" s="2209"/>
      <c r="Q13" s="2209"/>
      <c r="R13" s="2209"/>
      <c r="S13" s="2336" t="s">
        <v>1211</v>
      </c>
      <c r="T13" s="2388"/>
      <c r="U13" s="2127" t="s">
        <v>1212</v>
      </c>
      <c r="V13" s="2127"/>
      <c r="W13" s="2127"/>
      <c r="X13" s="2127"/>
      <c r="Y13" s="2127" t="s">
        <v>1213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1214</v>
      </c>
      <c r="BU13" s="2388"/>
      <c r="BV13" s="2336" t="s">
        <v>1215</v>
      </c>
      <c r="BW13" s="2388"/>
      <c r="BX13" s="2336" t="s">
        <v>1216</v>
      </c>
      <c r="BY13" s="2388"/>
      <c r="BZ13" s="2336" t="s">
        <v>1217</v>
      </c>
      <c r="CA13" s="2388"/>
      <c r="CB13" s="2336" t="s">
        <v>1218</v>
      </c>
      <c r="CC13" s="2388"/>
      <c r="CD13" s="2336" t="s">
        <v>1219</v>
      </c>
      <c r="CE13" s="2388"/>
      <c r="CF13" s="2336" t="s">
        <v>1220</v>
      </c>
      <c r="CG13" s="2388"/>
      <c r="CH13" s="2386" t="s">
        <v>1221</v>
      </c>
      <c r="CI13" s="2387"/>
      <c r="CJ13" s="2387"/>
      <c r="CK13" s="2433"/>
      <c r="CL13" s="2436"/>
      <c r="CM13" s="2434"/>
      <c r="CN13" s="2434"/>
      <c r="CO13" s="2434"/>
      <c r="CP13" s="2434"/>
      <c r="CQ13" s="2434"/>
      <c r="CR13" s="2434"/>
      <c r="CS13" s="2434"/>
      <c r="CT13" s="2434"/>
      <c r="CU13" s="2434"/>
      <c r="CV13" s="2434"/>
      <c r="CW13" s="2434"/>
      <c r="CX13" s="2453"/>
      <c r="CY13" s="2336" t="s">
        <v>1222</v>
      </c>
      <c r="CZ13" s="2388"/>
      <c r="DA13" s="2336" t="s">
        <v>1223</v>
      </c>
      <c r="DB13" s="2388"/>
      <c r="DC13" s="2336" t="s">
        <v>1224</v>
      </c>
      <c r="DD13" s="2388"/>
      <c r="DE13" s="2336" t="s">
        <v>1225</v>
      </c>
      <c r="DF13" s="2388"/>
      <c r="DG13" s="2386" t="s">
        <v>1226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1227</v>
      </c>
      <c r="P14" s="2388"/>
      <c r="Q14" s="2336" t="s">
        <v>1228</v>
      </c>
      <c r="R14" s="2388"/>
      <c r="S14" s="2337"/>
      <c r="T14" s="2213"/>
      <c r="U14" s="2336" t="s">
        <v>959</v>
      </c>
      <c r="V14" s="2388"/>
      <c r="W14" s="2336" t="s">
        <v>962</v>
      </c>
      <c r="X14" s="2388"/>
      <c r="Y14" s="2336" t="s">
        <v>959</v>
      </c>
      <c r="Z14" s="2388"/>
      <c r="AA14" s="2336" t="s">
        <v>969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1229</v>
      </c>
      <c r="CI14" s="2388"/>
      <c r="CJ14" s="2336" t="s">
        <v>1230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1231</v>
      </c>
      <c r="DH14" s="2388"/>
      <c r="DI14" s="2336" t="s">
        <v>1232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949</v>
      </c>
      <c r="P16" s="2433"/>
      <c r="Q16" s="2386" t="s">
        <v>951</v>
      </c>
      <c r="R16" s="2433"/>
      <c r="S16" s="2386" t="s">
        <v>955</v>
      </c>
      <c r="T16" s="2433"/>
      <c r="U16" s="2386" t="s">
        <v>960</v>
      </c>
      <c r="V16" s="2433"/>
      <c r="W16" s="2386" t="s">
        <v>963</v>
      </c>
      <c r="X16" s="2433"/>
      <c r="Y16" s="2386" t="s">
        <v>967</v>
      </c>
      <c r="Z16" s="2433"/>
      <c r="AA16" s="2386" t="s">
        <v>970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682</v>
      </c>
      <c r="BU16" s="2433"/>
      <c r="BV16" s="2386" t="s">
        <v>682</v>
      </c>
      <c r="BW16" s="2433"/>
      <c r="BX16" s="2386" t="s">
        <v>682</v>
      </c>
      <c r="BY16" s="2433"/>
      <c r="BZ16" s="2386" t="s">
        <v>682</v>
      </c>
      <c r="CA16" s="2433"/>
      <c r="CB16" s="2386" t="s">
        <v>1233</v>
      </c>
      <c r="CC16" s="2433"/>
      <c r="CD16" s="2386" t="s">
        <v>682</v>
      </c>
      <c r="CE16" s="2433"/>
      <c r="CF16" s="2386" t="s">
        <v>1234</v>
      </c>
      <c r="CG16" s="2433"/>
      <c r="CH16" s="2386" t="s">
        <v>1235</v>
      </c>
      <c r="CI16" s="2433"/>
      <c r="CJ16" s="2386" t="s">
        <v>1235</v>
      </c>
      <c r="CK16" s="2433"/>
      <c r="CL16" s="2436"/>
      <c r="CM16" s="2434"/>
      <c r="CN16" s="2434"/>
      <c r="CO16" s="2434"/>
      <c r="CP16" s="2434"/>
      <c r="CQ16" s="2434"/>
      <c r="CR16" s="2434"/>
      <c r="CS16" s="2434"/>
      <c r="CT16" s="2434"/>
      <c r="CU16" s="2434"/>
      <c r="CV16" s="2434"/>
      <c r="CW16" s="2434"/>
      <c r="CX16" s="2453"/>
      <c r="CY16" s="2336" t="s">
        <v>682</v>
      </c>
      <c r="CZ16" s="2388"/>
      <c r="DA16" s="2336" t="s">
        <v>682</v>
      </c>
      <c r="DB16" s="2388"/>
      <c r="DC16" s="2336" t="s">
        <v>682</v>
      </c>
      <c r="DD16" s="2388"/>
      <c r="DE16" s="2386" t="s">
        <v>1233</v>
      </c>
      <c r="DF16" s="2433"/>
      <c r="DG16" s="2386" t="s">
        <v>1236</v>
      </c>
      <c r="DH16" s="2433"/>
      <c r="DI16" s="2386" t="s">
        <v>1236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1237</v>
      </c>
      <c r="P17" s="1191" t="s">
        <v>1238</v>
      </c>
      <c r="Q17" s="1191" t="s">
        <v>1237</v>
      </c>
      <c r="R17" s="1191" t="s">
        <v>1238</v>
      </c>
      <c r="S17" s="1191" t="s">
        <v>1237</v>
      </c>
      <c r="T17" s="1191" t="s">
        <v>1238</v>
      </c>
      <c r="U17" s="1191" t="s">
        <v>1237</v>
      </c>
      <c r="V17" s="1191" t="s">
        <v>1238</v>
      </c>
      <c r="W17" s="1191" t="s">
        <v>1237</v>
      </c>
      <c r="X17" s="1191" t="s">
        <v>1238</v>
      </c>
      <c r="Y17" s="1191" t="s">
        <v>1237</v>
      </c>
      <c r="Z17" s="1191" t="s">
        <v>1238</v>
      </c>
      <c r="AA17" s="1191" t="s">
        <v>1237</v>
      </c>
      <c r="AB17" s="1191" t="s">
        <v>1238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1237</v>
      </c>
      <c r="BU17" s="1191" t="s">
        <v>1238</v>
      </c>
      <c r="BV17" s="1191" t="s">
        <v>1237</v>
      </c>
      <c r="BW17" s="1191" t="s">
        <v>1238</v>
      </c>
      <c r="BX17" s="1191" t="s">
        <v>1237</v>
      </c>
      <c r="BY17" s="1191" t="s">
        <v>1238</v>
      </c>
      <c r="BZ17" s="1191" t="s">
        <v>1237</v>
      </c>
      <c r="CA17" s="1191" t="s">
        <v>1238</v>
      </c>
      <c r="CB17" s="1191" t="s">
        <v>1237</v>
      </c>
      <c r="CC17" s="1191" t="s">
        <v>1238</v>
      </c>
      <c r="CD17" s="1191" t="s">
        <v>1237</v>
      </c>
      <c r="CE17" s="1191" t="s">
        <v>1238</v>
      </c>
      <c r="CF17" s="1191" t="s">
        <v>1237</v>
      </c>
      <c r="CG17" s="1191" t="s">
        <v>1238</v>
      </c>
      <c r="CH17" s="1191" t="s">
        <v>1237</v>
      </c>
      <c r="CI17" s="1191" t="s">
        <v>1238</v>
      </c>
      <c r="CJ17" s="1191" t="s">
        <v>1237</v>
      </c>
      <c r="CK17" s="1191" t="s">
        <v>1238</v>
      </c>
      <c r="CL17" s="2436"/>
      <c r="CM17" s="2434"/>
      <c r="CN17" s="2434"/>
      <c r="CO17" s="2434"/>
      <c r="CP17" s="2434"/>
      <c r="CQ17" s="2434"/>
      <c r="CR17" s="2434"/>
      <c r="CS17" s="2434"/>
      <c r="CT17" s="2434"/>
      <c r="CU17" s="2434"/>
      <c r="CV17" s="2434"/>
      <c r="CW17" s="2434"/>
      <c r="CX17" s="2453"/>
      <c r="CY17" s="1191" t="s">
        <v>1237</v>
      </c>
      <c r="CZ17" s="1191" t="s">
        <v>1238</v>
      </c>
      <c r="DA17" s="1191" t="s">
        <v>1237</v>
      </c>
      <c r="DB17" s="1191" t="s">
        <v>1238</v>
      </c>
      <c r="DC17" s="1191" t="s">
        <v>1237</v>
      </c>
      <c r="DD17" s="1191" t="s">
        <v>1238</v>
      </c>
      <c r="DE17" s="1191" t="s">
        <v>1237</v>
      </c>
      <c r="DF17" s="1191" t="s">
        <v>1238</v>
      </c>
      <c r="DG17" s="1191" t="s">
        <v>1237</v>
      </c>
      <c r="DH17" s="1191" t="s">
        <v>1238</v>
      </c>
      <c r="DI17" s="1191" t="s">
        <v>1237</v>
      </c>
      <c r="DJ17" s="1191" t="s">
        <v>1238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500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B71CB-8686-49F3-41AB-85490798FD0B}" mc:Ignorable="x14ac xr xr2 xr3">
  <sheetPr>
    <tabColor theme="2" tint="-0.1"/>
  </sheetPr>
  <dimension ref="A1:S615"/>
  <sheetViews>
    <sheetView showGridLines="0" zoomScale="90" workbookViewId="0" tabSelected="1">
      <pane xSplit="7" ySplit="14" topLeftCell="H15" activePane="bottomRight" state="frozen"/>
      <selection pane="bottomLeft" activeCell="A15" sqref="A15"/>
      <selection pane="topRight" activeCell="H1" sqref="H1"/>
      <selection pane="bottomRight" activeCell="I19" sqref="I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КГУП "Примтеплоэнерго"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248</v>
      </c>
      <c r="S8" s="505">
        <v>1</v>
      </c>
    </row>
    <row customHeight="1" ht="15.75">
      <c r="C9" s="176"/>
      <c r="D9" s="711"/>
      <c r="E9" s="2367" t="s">
        <v>240</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Подключение (технологическое присоединение) к системе теплоснабжения</v>
      </c>
      <c r="I9" s="2127" t="s">
        <v>425</v>
      </c>
      <c r="S9" s="505">
        <v>15</v>
      </c>
    </row>
    <row s="1635" customFormat="1" customHeight="1" ht="15.75">
      <c r="A10" s="759"/>
      <c r="C10" s="176"/>
      <c r="D10" s="711"/>
      <c r="E10" s="2367" t="s">
        <v>688</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689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424</v>
      </c>
      <c r="E12" s="2370"/>
      <c r="F12" s="2370"/>
      <c r="G12" s="887"/>
      <c r="H12" s="887"/>
      <c r="I12" s="2127"/>
      <c r="R12" s="675"/>
      <c r="S12" s="758">
        <v>15</v>
      </c>
    </row>
    <row customHeight="1" ht="35.699999999999996">
      <c r="C13" s="176"/>
      <c r="D13" s="761" t="s">
        <v>88</v>
      </c>
      <c r="E13" s="760" t="s">
        <v>426</v>
      </c>
      <c r="F13" s="760" t="s">
        <v>690</v>
      </c>
      <c r="G13" s="808" t="s">
        <v>427</v>
      </c>
      <c r="H13" s="754" t="s">
        <v>427</v>
      </c>
      <c r="I13" s="2127"/>
      <c r="S13" s="505">
        <v>34</v>
      </c>
    </row>
    <row customHeight="1" ht="15" hidden="1">
      <c r="C14" s="176"/>
      <c r="D14" s="593" t="s">
        <v>132</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1239</v>
      </c>
      <c r="G15" s="685"/>
      <c r="H15" s="685">
        <v>30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1239</v>
      </c>
      <c r="G16" s="685"/>
      <c r="H16" s="685">
        <v>20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1239</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430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SUM(G20:G614)</f>
        <v>0</v>
      </c>
      <c r="H19" s="687">
        <f>SUM(H20:H614)</f>
        <v>501.942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1240</v>
      </c>
      <c r="E20" s="688"/>
      <c r="F20" s="509"/>
      <c r="G20" s="509"/>
      <c r="H20" s="509"/>
      <c r="I20" s="1763"/>
      <c r="S20" s="505">
        <v>0</v>
      </c>
    </row>
    <row customHeight="1" ht="29.25">
      <c r="C21" s="451"/>
      <c r="D21" s="539" t="s">
        <v>437</v>
      </c>
      <c r="E21" s="670" t="s">
        <v>1241</v>
      </c>
      <c r="F21" s="1761" t="str">
        <f>IF(TEMPLATE_SPHERE="HEAT","Гкал/час","тыс. куб. м/сутки")</f>
        <v>Гкал/час</v>
      </c>
      <c r="G21" s="680"/>
      <c r="H21" s="680">
        <v>1.547</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103</v>
      </c>
      <c r="D22" s="2108" t="s">
        <v>1005</v>
      </c>
      <c r="E22" s="2517" t="s">
        <v>1242</v>
      </c>
      <c r="F22" s="2312" t="str">
        <f>IF(TEMPLATE_SPHERE="HEAT","Гкал/час","тыс. куб. м/сутки")</f>
        <v>Гкал/час</v>
      </c>
      <c r="G22" s="680"/>
      <c r="H22" s="680">
        <v>1.399</v>
      </c>
      <c r="I22" s="1525"/>
      <c r="J22" s="1635"/>
      <c r="K22" s="1635"/>
      <c r="L22" s="1635"/>
      <c r="M22" s="1635"/>
      <c r="N22" s="1635"/>
      <c r="O22" s="1635"/>
      <c r="P22" s="1635"/>
      <c r="Q22" s="1635"/>
      <c r="R22" s="675"/>
      <c r="S22" s="1635">
        <v>0</v>
      </c>
    </row>
    <row s="1850" customFormat="1" customHeight="1" ht="22.5">
      <c r="A23" s="1632"/>
      <c r="B23" s="1635"/>
      <c r="C23" s="1928" t="s">
        <v>103</v>
      </c>
      <c r="D23" s="2108" t="s">
        <v>1006</v>
      </c>
      <c r="E23" s="2517" t="s">
        <v>1243</v>
      </c>
      <c r="F23" s="2312" t="str">
        <f>IF(TEMPLATE_SPHERE="HEAT","Гкал/час","тыс. куб. м/сутки")</f>
        <v>Гкал/час</v>
      </c>
      <c r="G23" s="680"/>
      <c r="H23" s="680">
        <v>0.139</v>
      </c>
      <c r="I23" s="1525"/>
      <c r="J23" s="1635"/>
      <c r="K23" s="1635"/>
      <c r="L23" s="1635"/>
      <c r="M23" s="1635"/>
      <c r="N23" s="1635"/>
      <c r="O23" s="1635"/>
      <c r="P23" s="1635"/>
      <c r="Q23" s="1635"/>
      <c r="R23" s="675"/>
      <c r="S23" s="1635">
        <v>0</v>
      </c>
    </row>
    <row s="1850" customFormat="1" customHeight="1" ht="22.5">
      <c r="A24" s="1632"/>
      <c r="B24" s="1635"/>
      <c r="C24" s="1928" t="s">
        <v>103</v>
      </c>
      <c r="D24" s="2108" t="s">
        <v>1009</v>
      </c>
      <c r="E24" s="2517" t="s">
        <v>1244</v>
      </c>
      <c r="F24" s="2312" t="str">
        <f>IF(TEMPLATE_SPHERE="HEAT","Гкал/час","тыс. куб. м/сутки")</f>
        <v>Гкал/час</v>
      </c>
      <c r="G24" s="680"/>
      <c r="H24" s="680">
        <v>0.137</v>
      </c>
      <c r="I24" s="1525"/>
      <c r="J24" s="1635"/>
      <c r="K24" s="1635"/>
      <c r="L24" s="1635"/>
      <c r="M24" s="1635"/>
      <c r="N24" s="1635"/>
      <c r="O24" s="1635"/>
      <c r="P24" s="1635"/>
      <c r="Q24" s="1635"/>
      <c r="R24" s="675"/>
      <c r="S24" s="1635">
        <v>0</v>
      </c>
    </row>
    <row s="1850" customFormat="1" customHeight="1" ht="22.5">
      <c r="A25" s="1632"/>
      <c r="B25" s="1635"/>
      <c r="C25" s="1928" t="s">
        <v>103</v>
      </c>
      <c r="D25" s="2108" t="s">
        <v>1010</v>
      </c>
      <c r="E25" s="2517" t="s">
        <v>1245</v>
      </c>
      <c r="F25" s="2312" t="str">
        <f>IF(TEMPLATE_SPHERE="HEAT","Гкал/час","тыс. куб. м/сутки")</f>
        <v>Гкал/час</v>
      </c>
      <c r="G25" s="680"/>
      <c r="H25" s="680">
        <v>0</v>
      </c>
      <c r="I25" s="1525"/>
      <c r="J25" s="1635"/>
      <c r="K25" s="1635"/>
      <c r="L25" s="1635"/>
      <c r="M25" s="1635"/>
      <c r="N25" s="1635"/>
      <c r="O25" s="1635"/>
      <c r="P25" s="1635"/>
      <c r="Q25" s="1635"/>
      <c r="R25" s="675"/>
      <c r="S25" s="1635">
        <v>0</v>
      </c>
    </row>
    <row s="1850" customFormat="1" customHeight="1" ht="22.5">
      <c r="A26" s="1632"/>
      <c r="B26" s="1635"/>
      <c r="C26" s="1928" t="s">
        <v>103</v>
      </c>
      <c r="D26" s="2108" t="s">
        <v>1246</v>
      </c>
      <c r="E26" s="2517" t="s">
        <v>1247</v>
      </c>
      <c r="F26" s="2312" t="str">
        <f>IF(TEMPLATE_SPHERE="HEAT","Гкал/час","тыс. куб. м/сутки")</f>
        <v>Гкал/час</v>
      </c>
      <c r="G26" s="680"/>
      <c r="H26" s="680">
        <v>0.056</v>
      </c>
      <c r="I26" s="1525"/>
      <c r="J26" s="1635"/>
      <c r="K26" s="1635"/>
      <c r="L26" s="1635"/>
      <c r="M26" s="1635"/>
      <c r="N26" s="1635"/>
      <c r="O26" s="1635"/>
      <c r="P26" s="1635"/>
      <c r="Q26" s="1635"/>
      <c r="R26" s="675"/>
      <c r="S26" s="1635">
        <v>0</v>
      </c>
    </row>
    <row s="1850" customFormat="1" customHeight="1" ht="22.5">
      <c r="A27" s="1632"/>
      <c r="B27" s="1635"/>
      <c r="C27" s="1928" t="s">
        <v>103</v>
      </c>
      <c r="D27" s="2108" t="s">
        <v>1248</v>
      </c>
      <c r="E27" s="2517" t="s">
        <v>1249</v>
      </c>
      <c r="F27" s="2312" t="str">
        <f>IF(TEMPLATE_SPHERE="HEAT","Гкал/час","тыс. куб. м/сутки")</f>
        <v>Гкал/час</v>
      </c>
      <c r="G27" s="680"/>
      <c r="H27" s="680">
        <v>0.303</v>
      </c>
      <c r="I27" s="1525"/>
      <c r="J27" s="1635"/>
      <c r="K27" s="1635"/>
      <c r="L27" s="1635"/>
      <c r="M27" s="1635"/>
      <c r="N27" s="1635"/>
      <c r="O27" s="1635"/>
      <c r="P27" s="1635"/>
      <c r="Q27" s="1635"/>
      <c r="R27" s="675"/>
      <c r="S27" s="1635">
        <v>0</v>
      </c>
    </row>
    <row s="1850" customFormat="1" customHeight="1" ht="22.5">
      <c r="A28" s="1632"/>
      <c r="B28" s="1635"/>
      <c r="C28" s="1928" t="s">
        <v>103</v>
      </c>
      <c r="D28" s="2108" t="s">
        <v>1250</v>
      </c>
      <c r="E28" s="2517" t="s">
        <v>1251</v>
      </c>
      <c r="F28" s="2312" t="str">
        <f>IF(TEMPLATE_SPHERE="HEAT","Гкал/час","тыс. куб. м/сутки")</f>
        <v>Гкал/час</v>
      </c>
      <c r="G28" s="680"/>
      <c r="H28" s="680">
        <v>0</v>
      </c>
      <c r="I28" s="1525"/>
      <c r="J28" s="1635"/>
      <c r="K28" s="1635"/>
      <c r="L28" s="1635"/>
      <c r="M28" s="1635"/>
      <c r="N28" s="1635"/>
      <c r="O28" s="1635"/>
      <c r="P28" s="1635"/>
      <c r="Q28" s="1635"/>
      <c r="R28" s="675"/>
      <c r="S28" s="1635">
        <v>0</v>
      </c>
    </row>
    <row s="1850" customFormat="1" customHeight="1" ht="22.5">
      <c r="A29" s="1632"/>
      <c r="B29" s="1635"/>
      <c r="C29" s="1928" t="s">
        <v>103</v>
      </c>
      <c r="D29" s="2108" t="s">
        <v>1252</v>
      </c>
      <c r="E29" s="2517" t="s">
        <v>1253</v>
      </c>
      <c r="F29" s="2312" t="str">
        <f>IF(TEMPLATE_SPHERE="HEAT","Гкал/час","тыс. куб. м/сутки")</f>
        <v>Гкал/час</v>
      </c>
      <c r="G29" s="680"/>
      <c r="H29" s="680">
        <v>0.353</v>
      </c>
      <c r="I29" s="1525"/>
      <c r="J29" s="1635"/>
      <c r="K29" s="1635"/>
      <c r="L29" s="1635"/>
      <c r="M29" s="1635"/>
      <c r="N29" s="1635"/>
      <c r="O29" s="1635"/>
      <c r="P29" s="1635"/>
      <c r="Q29" s="1635"/>
      <c r="R29" s="675"/>
      <c r="S29" s="1635">
        <v>0</v>
      </c>
    </row>
    <row s="1850" customFormat="1" customHeight="1" ht="22.5">
      <c r="A30" s="1632"/>
      <c r="B30" s="1635"/>
      <c r="C30" s="1928" t="s">
        <v>103</v>
      </c>
      <c r="D30" s="2108" t="s">
        <v>1254</v>
      </c>
      <c r="E30" s="2517" t="s">
        <v>1255</v>
      </c>
      <c r="F30" s="2312" t="str">
        <f>IF(TEMPLATE_SPHERE="HEAT","Гкал/час","тыс. куб. м/сутки")</f>
        <v>Гкал/час</v>
      </c>
      <c r="G30" s="680"/>
      <c r="H30" s="680">
        <v>0.02</v>
      </c>
      <c r="I30" s="1525"/>
      <c r="J30" s="1635"/>
      <c r="K30" s="1635"/>
      <c r="L30" s="1635"/>
      <c r="M30" s="1635"/>
      <c r="N30" s="1635"/>
      <c r="O30" s="1635"/>
      <c r="P30" s="1635"/>
      <c r="Q30" s="1635"/>
      <c r="R30" s="675"/>
      <c r="S30" s="1635">
        <v>0</v>
      </c>
    </row>
    <row s="1850" customFormat="1" customHeight="1" ht="22.5">
      <c r="A31" s="1632"/>
      <c r="B31" s="1635"/>
      <c r="C31" s="1928" t="s">
        <v>103</v>
      </c>
      <c r="D31" s="2108" t="s">
        <v>1256</v>
      </c>
      <c r="E31" s="2517" t="s">
        <v>1257</v>
      </c>
      <c r="F31" s="2312" t="str">
        <f>IF(TEMPLATE_SPHERE="HEAT","Гкал/час","тыс. куб. м/сутки")</f>
        <v>Гкал/час</v>
      </c>
      <c r="G31" s="680"/>
      <c r="H31" s="680">
        <v>24.342</v>
      </c>
      <c r="I31" s="1525"/>
      <c r="J31" s="1635"/>
      <c r="K31" s="1635"/>
      <c r="L31" s="1635"/>
      <c r="M31" s="1635"/>
      <c r="N31" s="1635"/>
      <c r="O31" s="1635"/>
      <c r="P31" s="1635"/>
      <c r="Q31" s="1635"/>
      <c r="R31" s="675"/>
      <c r="S31" s="1635">
        <v>0</v>
      </c>
    </row>
    <row s="1850" customFormat="1" customHeight="1" ht="22.5">
      <c r="A32" s="1632"/>
      <c r="B32" s="1635"/>
      <c r="C32" s="1928" t="s">
        <v>103</v>
      </c>
      <c r="D32" s="2108" t="s">
        <v>1258</v>
      </c>
      <c r="E32" s="2517" t="s">
        <v>1259</v>
      </c>
      <c r="F32" s="2312" t="str">
        <f>IF(TEMPLATE_SPHERE="HEAT","Гкал/час","тыс. куб. м/сутки")</f>
        <v>Гкал/час</v>
      </c>
      <c r="G32" s="680"/>
      <c r="H32" s="680">
        <v>0</v>
      </c>
      <c r="I32" s="1525"/>
      <c r="J32" s="1635"/>
      <c r="K32" s="1635"/>
      <c r="L32" s="1635"/>
      <c r="M32" s="1635"/>
      <c r="N32" s="1635"/>
      <c r="O32" s="1635"/>
      <c r="P32" s="1635"/>
      <c r="Q32" s="1635"/>
      <c r="R32" s="675"/>
      <c r="S32" s="1635">
        <v>0</v>
      </c>
    </row>
    <row s="1850" customFormat="1" customHeight="1" ht="22.5">
      <c r="A33" s="1632"/>
      <c r="B33" s="1635"/>
      <c r="C33" s="1928" t="s">
        <v>103</v>
      </c>
      <c r="D33" s="2108" t="s">
        <v>1260</v>
      </c>
      <c r="E33" s="2517" t="s">
        <v>1261</v>
      </c>
      <c r="F33" s="2312" t="str">
        <f>IF(TEMPLATE_SPHERE="HEAT","Гкал/час","тыс. куб. м/сутки")</f>
        <v>Гкал/час</v>
      </c>
      <c r="G33" s="680"/>
      <c r="H33" s="680">
        <v>6.048</v>
      </c>
      <c r="I33" s="1525"/>
      <c r="J33" s="1635"/>
      <c r="K33" s="1635"/>
      <c r="L33" s="1635"/>
      <c r="M33" s="1635"/>
      <c r="N33" s="1635"/>
      <c r="O33" s="1635"/>
      <c r="P33" s="1635"/>
      <c r="Q33" s="1635"/>
      <c r="R33" s="675"/>
      <c r="S33" s="1635">
        <v>0</v>
      </c>
    </row>
    <row s="1850" customFormat="1" customHeight="1" ht="22.5">
      <c r="A34" s="1632"/>
      <c r="B34" s="1635"/>
      <c r="C34" s="1928" t="s">
        <v>103</v>
      </c>
      <c r="D34" s="2108" t="s">
        <v>1262</v>
      </c>
      <c r="E34" s="2517" t="s">
        <v>1263</v>
      </c>
      <c r="F34" s="2312" t="str">
        <f>IF(TEMPLATE_SPHERE="HEAT","Гкал/час","тыс. куб. м/сутки")</f>
        <v>Гкал/час</v>
      </c>
      <c r="G34" s="680"/>
      <c r="H34" s="680">
        <v>0</v>
      </c>
      <c r="I34" s="1525"/>
      <c r="J34" s="1635"/>
      <c r="K34" s="1635"/>
      <c r="L34" s="1635"/>
      <c r="M34" s="1635"/>
      <c r="N34" s="1635"/>
      <c r="O34" s="1635"/>
      <c r="P34" s="1635"/>
      <c r="Q34" s="1635"/>
      <c r="R34" s="675"/>
      <c r="S34" s="1635">
        <v>0</v>
      </c>
    </row>
    <row s="1850" customFormat="1" customHeight="1" ht="22.5">
      <c r="A35" s="1632"/>
      <c r="B35" s="1635"/>
      <c r="C35" s="1928" t="s">
        <v>103</v>
      </c>
      <c r="D35" s="2108" t="s">
        <v>1264</v>
      </c>
      <c r="E35" s="2517" t="s">
        <v>1265</v>
      </c>
      <c r="F35" s="2312" t="str">
        <f>IF(TEMPLATE_SPHERE="HEAT","Гкал/час","тыс. куб. м/сутки")</f>
        <v>Гкал/час</v>
      </c>
      <c r="G35" s="680"/>
      <c r="H35" s="680">
        <v>0</v>
      </c>
      <c r="I35" s="1525"/>
      <c r="J35" s="1635"/>
      <c r="K35" s="1635"/>
      <c r="L35" s="1635"/>
      <c r="M35" s="1635"/>
      <c r="N35" s="1635"/>
      <c r="O35" s="1635"/>
      <c r="P35" s="1635"/>
      <c r="Q35" s="1635"/>
      <c r="R35" s="675"/>
      <c r="S35" s="1635">
        <v>0</v>
      </c>
    </row>
    <row s="1850" customFormat="1" customHeight="1" ht="22.5">
      <c r="A36" s="1632"/>
      <c r="B36" s="1635"/>
      <c r="C36" s="1928" t="s">
        <v>103</v>
      </c>
      <c r="D36" s="2108" t="s">
        <v>1266</v>
      </c>
      <c r="E36" s="2517" t="s">
        <v>1267</v>
      </c>
      <c r="F36" s="2312" t="str">
        <f>IF(TEMPLATE_SPHERE="HEAT","Гкал/час","тыс. куб. м/сутки")</f>
        <v>Гкал/час</v>
      </c>
      <c r="G36" s="680"/>
      <c r="H36" s="680">
        <v>0.086</v>
      </c>
      <c r="I36" s="1525"/>
      <c r="J36" s="1635"/>
      <c r="K36" s="1635"/>
      <c r="L36" s="1635"/>
      <c r="M36" s="1635"/>
      <c r="N36" s="1635"/>
      <c r="O36" s="1635"/>
      <c r="P36" s="1635"/>
      <c r="Q36" s="1635"/>
      <c r="R36" s="675"/>
      <c r="S36" s="1635">
        <v>0</v>
      </c>
    </row>
    <row s="1850" customFormat="1" customHeight="1" ht="22.5">
      <c r="A37" s="1632"/>
      <c r="B37" s="1635"/>
      <c r="C37" s="1928" t="s">
        <v>103</v>
      </c>
      <c r="D37" s="2108" t="s">
        <v>1268</v>
      </c>
      <c r="E37" s="2517" t="s">
        <v>1269</v>
      </c>
      <c r="F37" s="2312" t="str">
        <f>IF(TEMPLATE_SPHERE="HEAT","Гкал/час","тыс. куб. м/сутки")</f>
        <v>Гкал/час</v>
      </c>
      <c r="G37" s="680"/>
      <c r="H37" s="680">
        <v>0</v>
      </c>
      <c r="I37" s="1525"/>
      <c r="J37" s="1635"/>
      <c r="K37" s="1635"/>
      <c r="L37" s="1635"/>
      <c r="M37" s="1635"/>
      <c r="N37" s="1635"/>
      <c r="O37" s="1635"/>
      <c r="P37" s="1635"/>
      <c r="Q37" s="1635"/>
      <c r="R37" s="675"/>
      <c r="S37" s="1635">
        <v>0</v>
      </c>
    </row>
    <row s="1850" customFormat="1" customHeight="1" ht="22.5">
      <c r="A38" s="1632"/>
      <c r="B38" s="1635"/>
      <c r="C38" s="1928" t="s">
        <v>103</v>
      </c>
      <c r="D38" s="2108" t="s">
        <v>1270</v>
      </c>
      <c r="E38" s="2517" t="s">
        <v>1271</v>
      </c>
      <c r="F38" s="2312" t="str">
        <f>IF(TEMPLATE_SPHERE="HEAT","Гкал/час","тыс. куб. м/сутки")</f>
        <v>Гкал/час</v>
      </c>
      <c r="G38" s="680"/>
      <c r="H38" s="680">
        <v>0.002</v>
      </c>
      <c r="I38" s="1525"/>
      <c r="J38" s="1635"/>
      <c r="K38" s="1635"/>
      <c r="L38" s="1635"/>
      <c r="M38" s="1635"/>
      <c r="N38" s="1635"/>
      <c r="O38" s="1635"/>
      <c r="P38" s="1635"/>
      <c r="Q38" s="1635"/>
      <c r="R38" s="675"/>
      <c r="S38" s="1635">
        <v>0</v>
      </c>
    </row>
    <row s="1850" customFormat="1" customHeight="1" ht="22.5">
      <c r="A39" s="1632"/>
      <c r="B39" s="1635"/>
      <c r="C39" s="1928" t="s">
        <v>103</v>
      </c>
      <c r="D39" s="2108" t="s">
        <v>1272</v>
      </c>
      <c r="E39" s="2517" t="s">
        <v>1273</v>
      </c>
      <c r="F39" s="2312" t="str">
        <f>IF(TEMPLATE_SPHERE="HEAT","Гкал/час","тыс. куб. м/сутки")</f>
        <v>Гкал/час</v>
      </c>
      <c r="G39" s="680"/>
      <c r="H39" s="680">
        <v>0.066</v>
      </c>
      <c r="I39" s="1525"/>
      <c r="J39" s="1635"/>
      <c r="K39" s="1635"/>
      <c r="L39" s="1635"/>
      <c r="M39" s="1635"/>
      <c r="N39" s="1635"/>
      <c r="O39" s="1635"/>
      <c r="P39" s="1635"/>
      <c r="Q39" s="1635"/>
      <c r="R39" s="675"/>
      <c r="S39" s="1635">
        <v>0</v>
      </c>
    </row>
    <row s="1850" customFormat="1" customHeight="1" ht="22.5">
      <c r="A40" s="1632"/>
      <c r="B40" s="1635"/>
      <c r="C40" s="1928" t="s">
        <v>103</v>
      </c>
      <c r="D40" s="2108" t="s">
        <v>1274</v>
      </c>
      <c r="E40" s="2517" t="s">
        <v>1275</v>
      </c>
      <c r="F40" s="2312" t="str">
        <f>IF(TEMPLATE_SPHERE="HEAT","Гкал/час","тыс. куб. м/сутки")</f>
        <v>Гкал/час</v>
      </c>
      <c r="G40" s="680"/>
      <c r="H40" s="680">
        <v>2.059</v>
      </c>
      <c r="I40" s="1525"/>
      <c r="J40" s="1635"/>
      <c r="K40" s="1635"/>
      <c r="L40" s="1635"/>
      <c r="M40" s="1635"/>
      <c r="N40" s="1635"/>
      <c r="O40" s="1635"/>
      <c r="P40" s="1635"/>
      <c r="Q40" s="1635"/>
      <c r="R40" s="675"/>
      <c r="S40" s="1635">
        <v>0</v>
      </c>
    </row>
    <row s="1850" customFormat="1" customHeight="1" ht="22.5">
      <c r="A41" s="1632"/>
      <c r="B41" s="1635"/>
      <c r="C41" s="1928" t="s">
        <v>103</v>
      </c>
      <c r="D41" s="2108" t="s">
        <v>1276</v>
      </c>
      <c r="E41" s="2517" t="s">
        <v>1277</v>
      </c>
      <c r="F41" s="2312" t="str">
        <f>IF(TEMPLATE_SPHERE="HEAT","Гкал/час","тыс. куб. м/сутки")</f>
        <v>Гкал/час</v>
      </c>
      <c r="G41" s="680"/>
      <c r="H41" s="680">
        <v>0.345</v>
      </c>
      <c r="I41" s="1525"/>
      <c r="J41" s="1635"/>
      <c r="K41" s="1635"/>
      <c r="L41" s="1635"/>
      <c r="M41" s="1635"/>
      <c r="N41" s="1635"/>
      <c r="O41" s="1635"/>
      <c r="P41" s="1635"/>
      <c r="Q41" s="1635"/>
      <c r="R41" s="675"/>
      <c r="S41" s="1635">
        <v>0</v>
      </c>
    </row>
    <row s="1850" customFormat="1" customHeight="1" ht="22.5">
      <c r="A42" s="1632"/>
      <c r="B42" s="1635"/>
      <c r="C42" s="1928" t="s">
        <v>103</v>
      </c>
      <c r="D42" s="2108" t="s">
        <v>1278</v>
      </c>
      <c r="E42" s="2517" t="s">
        <v>1279</v>
      </c>
      <c r="F42" s="2312" t="str">
        <f>IF(TEMPLATE_SPHERE="HEAT","Гкал/час","тыс. куб. м/сутки")</f>
        <v>Гкал/час</v>
      </c>
      <c r="G42" s="680"/>
      <c r="H42" s="680">
        <v>0.897</v>
      </c>
      <c r="I42" s="1525"/>
      <c r="J42" s="1635"/>
      <c r="K42" s="1635"/>
      <c r="L42" s="1635"/>
      <c r="M42" s="1635"/>
      <c r="N42" s="1635"/>
      <c r="O42" s="1635"/>
      <c r="P42" s="1635"/>
      <c r="Q42" s="1635"/>
      <c r="R42" s="675"/>
      <c r="S42" s="1635">
        <v>0</v>
      </c>
    </row>
    <row s="1850" customFormat="1" customHeight="1" ht="22.5">
      <c r="A43" s="1632"/>
      <c r="B43" s="1635"/>
      <c r="C43" s="1928" t="s">
        <v>103</v>
      </c>
      <c r="D43" s="2108" t="s">
        <v>1280</v>
      </c>
      <c r="E43" s="2517" t="s">
        <v>1281</v>
      </c>
      <c r="F43" s="2312" t="str">
        <f>IF(TEMPLATE_SPHERE="HEAT","Гкал/час","тыс. куб. м/сутки")</f>
        <v>Гкал/час</v>
      </c>
      <c r="G43" s="680"/>
      <c r="H43" s="680">
        <v>2.682</v>
      </c>
      <c r="I43" s="1525"/>
      <c r="J43" s="1635"/>
      <c r="K43" s="1635"/>
      <c r="L43" s="1635"/>
      <c r="M43" s="1635"/>
      <c r="N43" s="1635"/>
      <c r="O43" s="1635"/>
      <c r="P43" s="1635"/>
      <c r="Q43" s="1635"/>
      <c r="R43" s="675"/>
      <c r="S43" s="1635">
        <v>0</v>
      </c>
    </row>
    <row s="1850" customFormat="1" customHeight="1" ht="22.5">
      <c r="A44" s="1632"/>
      <c r="B44" s="1635"/>
      <c r="C44" s="1928" t="s">
        <v>103</v>
      </c>
      <c r="D44" s="2108" t="s">
        <v>1282</v>
      </c>
      <c r="E44" s="2517" t="s">
        <v>1283</v>
      </c>
      <c r="F44" s="2312" t="str">
        <f>IF(TEMPLATE_SPHERE="HEAT","Гкал/час","тыс. куб. м/сутки")</f>
        <v>Гкал/час</v>
      </c>
      <c r="G44" s="680"/>
      <c r="H44" s="680">
        <v>2.908</v>
      </c>
      <c r="I44" s="1525"/>
      <c r="J44" s="1635"/>
      <c r="K44" s="1635"/>
      <c r="L44" s="1635"/>
      <c r="M44" s="1635"/>
      <c r="N44" s="1635"/>
      <c r="O44" s="1635"/>
      <c r="P44" s="1635"/>
      <c r="Q44" s="1635"/>
      <c r="R44" s="675"/>
      <c r="S44" s="1635">
        <v>0</v>
      </c>
    </row>
    <row s="1850" customFormat="1" customHeight="1" ht="22.5">
      <c r="A45" s="1632"/>
      <c r="B45" s="1635"/>
      <c r="C45" s="1928" t="s">
        <v>103</v>
      </c>
      <c r="D45" s="2108" t="s">
        <v>1284</v>
      </c>
      <c r="E45" s="2517" t="s">
        <v>1285</v>
      </c>
      <c r="F45" s="2312" t="str">
        <f>IF(TEMPLATE_SPHERE="HEAT","Гкал/час","тыс. куб. м/сутки")</f>
        <v>Гкал/час</v>
      </c>
      <c r="G45" s="680"/>
      <c r="H45" s="680">
        <v>1.243</v>
      </c>
      <c r="I45" s="1525"/>
      <c r="J45" s="1635"/>
      <c r="K45" s="1635"/>
      <c r="L45" s="1635"/>
      <c r="M45" s="1635"/>
      <c r="N45" s="1635"/>
      <c r="O45" s="1635"/>
      <c r="P45" s="1635"/>
      <c r="Q45" s="1635"/>
      <c r="R45" s="675"/>
      <c r="S45" s="1635">
        <v>0</v>
      </c>
    </row>
    <row s="1850" customFormat="1" customHeight="1" ht="22.5">
      <c r="A46" s="1632"/>
      <c r="B46" s="1635"/>
      <c r="C46" s="1928" t="s">
        <v>103</v>
      </c>
      <c r="D46" s="2108" t="s">
        <v>1286</v>
      </c>
      <c r="E46" s="2517" t="s">
        <v>1287</v>
      </c>
      <c r="F46" s="2312" t="str">
        <f>IF(TEMPLATE_SPHERE="HEAT","Гкал/час","тыс. куб. м/сутки")</f>
        <v>Гкал/час</v>
      </c>
      <c r="G46" s="680"/>
      <c r="H46" s="680">
        <v>0.356</v>
      </c>
      <c r="I46" s="1525"/>
      <c r="J46" s="1635"/>
      <c r="K46" s="1635"/>
      <c r="L46" s="1635"/>
      <c r="M46" s="1635"/>
      <c r="N46" s="1635"/>
      <c r="O46" s="1635"/>
      <c r="P46" s="1635"/>
      <c r="Q46" s="1635"/>
      <c r="R46" s="675"/>
      <c r="S46" s="1635">
        <v>0</v>
      </c>
    </row>
    <row s="1850" customFormat="1" customHeight="1" ht="22.5">
      <c r="A47" s="1632"/>
      <c r="B47" s="1635"/>
      <c r="C47" s="1928" t="s">
        <v>103</v>
      </c>
      <c r="D47" s="2108" t="s">
        <v>1288</v>
      </c>
      <c r="E47" s="2517" t="s">
        <v>1289</v>
      </c>
      <c r="F47" s="2312" t="str">
        <f>IF(TEMPLATE_SPHERE="HEAT","Гкал/час","тыс. куб. м/сутки")</f>
        <v>Гкал/час</v>
      </c>
      <c r="G47" s="680"/>
      <c r="H47" s="680">
        <v>0.162</v>
      </c>
      <c r="I47" s="1525"/>
      <c r="J47" s="1635"/>
      <c r="K47" s="1635"/>
      <c r="L47" s="1635"/>
      <c r="M47" s="1635"/>
      <c r="N47" s="1635"/>
      <c r="O47" s="1635"/>
      <c r="P47" s="1635"/>
      <c r="Q47" s="1635"/>
      <c r="R47" s="675"/>
      <c r="S47" s="1635">
        <v>0</v>
      </c>
    </row>
    <row s="1850" customFormat="1" customHeight="1" ht="22.5">
      <c r="A48" s="1632"/>
      <c r="B48" s="1635"/>
      <c r="C48" s="1928" t="s">
        <v>103</v>
      </c>
      <c r="D48" s="2108" t="s">
        <v>1290</v>
      </c>
      <c r="E48" s="2517" t="s">
        <v>1291</v>
      </c>
      <c r="F48" s="2312" t="str">
        <f>IF(TEMPLATE_SPHERE="HEAT","Гкал/час","тыс. куб. м/сутки")</f>
        <v>Гкал/час</v>
      </c>
      <c r="G48" s="680"/>
      <c r="H48" s="680">
        <v>0.131</v>
      </c>
      <c r="I48" s="1525"/>
      <c r="J48" s="1635"/>
      <c r="K48" s="1635"/>
      <c r="L48" s="1635"/>
      <c r="M48" s="1635"/>
      <c r="N48" s="1635"/>
      <c r="O48" s="1635"/>
      <c r="P48" s="1635"/>
      <c r="Q48" s="1635"/>
      <c r="R48" s="675"/>
      <c r="S48" s="1635">
        <v>0</v>
      </c>
    </row>
    <row s="1850" customFormat="1" customHeight="1" ht="22.5">
      <c r="A49" s="1632"/>
      <c r="B49" s="1635"/>
      <c r="C49" s="1928" t="s">
        <v>103</v>
      </c>
      <c r="D49" s="2108" t="s">
        <v>1292</v>
      </c>
      <c r="E49" s="2517" t="s">
        <v>1293</v>
      </c>
      <c r="F49" s="2312" t="str">
        <f>IF(TEMPLATE_SPHERE="HEAT","Гкал/час","тыс. куб. м/сутки")</f>
        <v>Гкал/час</v>
      </c>
      <c r="G49" s="680"/>
      <c r="H49" s="680">
        <v>0</v>
      </c>
      <c r="I49" s="1525"/>
      <c r="J49" s="1635"/>
      <c r="K49" s="1635"/>
      <c r="L49" s="1635"/>
      <c r="M49" s="1635"/>
      <c r="N49" s="1635"/>
      <c r="O49" s="1635"/>
      <c r="P49" s="1635"/>
      <c r="Q49" s="1635"/>
      <c r="R49" s="675"/>
      <c r="S49" s="1635">
        <v>0</v>
      </c>
    </row>
    <row s="1850" customFormat="1" customHeight="1" ht="22.5">
      <c r="A50" s="1632"/>
      <c r="B50" s="1635"/>
      <c r="C50" s="1928" t="s">
        <v>103</v>
      </c>
      <c r="D50" s="2108" t="s">
        <v>1294</v>
      </c>
      <c r="E50" s="2517" t="s">
        <v>1295</v>
      </c>
      <c r="F50" s="2312" t="str">
        <f>IF(TEMPLATE_SPHERE="HEAT","Гкал/час","тыс. куб. м/сутки")</f>
        <v>Гкал/час</v>
      </c>
      <c r="G50" s="680"/>
      <c r="H50" s="680">
        <v>4.422</v>
      </c>
      <c r="I50" s="1525"/>
      <c r="J50" s="1635"/>
      <c r="K50" s="1635"/>
      <c r="L50" s="1635"/>
      <c r="M50" s="1635"/>
      <c r="N50" s="1635"/>
      <c r="O50" s="1635"/>
      <c r="P50" s="1635"/>
      <c r="Q50" s="1635"/>
      <c r="R50" s="675"/>
      <c r="S50" s="1635">
        <v>0</v>
      </c>
    </row>
    <row s="1850" customFormat="1" customHeight="1" ht="22.5">
      <c r="A51" s="1632"/>
      <c r="B51" s="1635"/>
      <c r="C51" s="1928" t="s">
        <v>103</v>
      </c>
      <c r="D51" s="2108" t="s">
        <v>1296</v>
      </c>
      <c r="E51" s="2517" t="s">
        <v>1297</v>
      </c>
      <c r="F51" s="2312" t="str">
        <f>IF(TEMPLATE_SPHERE="HEAT","Гкал/час","тыс. куб. м/сутки")</f>
        <v>Гкал/час</v>
      </c>
      <c r="G51" s="680"/>
      <c r="H51" s="680">
        <v>0.43</v>
      </c>
      <c r="I51" s="1525"/>
      <c r="J51" s="1635"/>
      <c r="K51" s="1635"/>
      <c r="L51" s="1635"/>
      <c r="M51" s="1635"/>
      <c r="N51" s="1635"/>
      <c r="O51" s="1635"/>
      <c r="P51" s="1635"/>
      <c r="Q51" s="1635"/>
      <c r="R51" s="675"/>
      <c r="S51" s="1635">
        <v>0</v>
      </c>
    </row>
    <row s="1850" customFormat="1" customHeight="1" ht="22.5">
      <c r="A52" s="1632"/>
      <c r="B52" s="1635"/>
      <c r="C52" s="1928" t="s">
        <v>103</v>
      </c>
      <c r="D52" s="2108" t="s">
        <v>1298</v>
      </c>
      <c r="E52" s="2517" t="s">
        <v>1299</v>
      </c>
      <c r="F52" s="2312" t="str">
        <f>IF(TEMPLATE_SPHERE="HEAT","Гкал/час","тыс. куб. м/сутки")</f>
        <v>Гкал/час</v>
      </c>
      <c r="G52" s="680"/>
      <c r="H52" s="680">
        <v>1.138</v>
      </c>
      <c r="I52" s="1525"/>
      <c r="J52" s="1635"/>
      <c r="K52" s="1635"/>
      <c r="L52" s="1635"/>
      <c r="M52" s="1635"/>
      <c r="N52" s="1635"/>
      <c r="O52" s="1635"/>
      <c r="P52" s="1635"/>
      <c r="Q52" s="1635"/>
      <c r="R52" s="675"/>
      <c r="S52" s="1635">
        <v>0</v>
      </c>
    </row>
    <row s="1850" customFormat="1" customHeight="1" ht="22.5">
      <c r="A53" s="1632"/>
      <c r="B53" s="1635"/>
      <c r="C53" s="1928" t="s">
        <v>103</v>
      </c>
      <c r="D53" s="2108" t="s">
        <v>1300</v>
      </c>
      <c r="E53" s="2517" t="s">
        <v>1301</v>
      </c>
      <c r="F53" s="2312" t="str">
        <f>IF(TEMPLATE_SPHERE="HEAT","Гкал/час","тыс. куб. м/сутки")</f>
        <v>Гкал/час</v>
      </c>
      <c r="G53" s="680"/>
      <c r="H53" s="680">
        <v>0</v>
      </c>
      <c r="I53" s="1525"/>
      <c r="J53" s="1635"/>
      <c r="K53" s="1635"/>
      <c r="L53" s="1635"/>
      <c r="M53" s="1635"/>
      <c r="N53" s="1635"/>
      <c r="O53" s="1635"/>
      <c r="P53" s="1635"/>
      <c r="Q53" s="1635"/>
      <c r="R53" s="675"/>
      <c r="S53" s="1635">
        <v>0</v>
      </c>
    </row>
    <row s="1850" customFormat="1" customHeight="1" ht="22.5">
      <c r="A54" s="1632"/>
      <c r="B54" s="1635"/>
      <c r="C54" s="1928" t="s">
        <v>103</v>
      </c>
      <c r="D54" s="2108" t="s">
        <v>1302</v>
      </c>
      <c r="E54" s="2517" t="s">
        <v>1303</v>
      </c>
      <c r="F54" s="2312" t="str">
        <f>IF(TEMPLATE_SPHERE="HEAT","Гкал/час","тыс. куб. м/сутки")</f>
        <v>Гкал/час</v>
      </c>
      <c r="G54" s="680"/>
      <c r="H54" s="680">
        <v>0</v>
      </c>
      <c r="I54" s="1525"/>
      <c r="J54" s="1635"/>
      <c r="K54" s="1635"/>
      <c r="L54" s="1635"/>
      <c r="M54" s="1635"/>
      <c r="N54" s="1635"/>
      <c r="O54" s="1635"/>
      <c r="P54" s="1635"/>
      <c r="Q54" s="1635"/>
      <c r="R54" s="675"/>
      <c r="S54" s="1635">
        <v>0</v>
      </c>
    </row>
    <row s="1850" customFormat="1" customHeight="1" ht="22.5">
      <c r="A55" s="1632"/>
      <c r="B55" s="1635"/>
      <c r="C55" s="1928" t="s">
        <v>103</v>
      </c>
      <c r="D55" s="2108" t="s">
        <v>1304</v>
      </c>
      <c r="E55" s="2517" t="s">
        <v>1305</v>
      </c>
      <c r="F55" s="2312" t="str">
        <f>IF(TEMPLATE_SPHERE="HEAT","Гкал/час","тыс. куб. м/сутки")</f>
        <v>Гкал/час</v>
      </c>
      <c r="G55" s="680"/>
      <c r="H55" s="680">
        <v>0.314</v>
      </c>
      <c r="I55" s="1525"/>
      <c r="J55" s="1635"/>
      <c r="K55" s="1635"/>
      <c r="L55" s="1635"/>
      <c r="M55" s="1635"/>
      <c r="N55" s="1635"/>
      <c r="O55" s="1635"/>
      <c r="P55" s="1635"/>
      <c r="Q55" s="1635"/>
      <c r="R55" s="675"/>
      <c r="S55" s="1635">
        <v>0</v>
      </c>
    </row>
    <row s="1850" customFormat="1" customHeight="1" ht="22.5">
      <c r="A56" s="1632"/>
      <c r="B56" s="1635"/>
      <c r="C56" s="1928" t="s">
        <v>103</v>
      </c>
      <c r="D56" s="2108" t="s">
        <v>1306</v>
      </c>
      <c r="E56" s="2517" t="s">
        <v>1307</v>
      </c>
      <c r="F56" s="2312" t="str">
        <f>IF(TEMPLATE_SPHERE="HEAT","Гкал/час","тыс. куб. м/сутки")</f>
        <v>Гкал/час</v>
      </c>
      <c r="G56" s="680"/>
      <c r="H56" s="680">
        <v>0.024</v>
      </c>
      <c r="I56" s="1525"/>
      <c r="J56" s="1635"/>
      <c r="K56" s="1635"/>
      <c r="L56" s="1635"/>
      <c r="M56" s="1635"/>
      <c r="N56" s="1635"/>
      <c r="O56" s="1635"/>
      <c r="P56" s="1635"/>
      <c r="Q56" s="1635"/>
      <c r="R56" s="675"/>
      <c r="S56" s="1635">
        <v>0</v>
      </c>
    </row>
    <row s="1850" customFormat="1" customHeight="1" ht="22.5">
      <c r="A57" s="1632"/>
      <c r="B57" s="1635"/>
      <c r="C57" s="1928" t="s">
        <v>103</v>
      </c>
      <c r="D57" s="2108" t="s">
        <v>1308</v>
      </c>
      <c r="E57" s="2517" t="s">
        <v>1309</v>
      </c>
      <c r="F57" s="2312" t="str">
        <f>IF(TEMPLATE_SPHERE="HEAT","Гкал/час","тыс. куб. м/сутки")</f>
        <v>Гкал/час</v>
      </c>
      <c r="G57" s="680"/>
      <c r="H57" s="680">
        <v>2.645</v>
      </c>
      <c r="I57" s="1525"/>
      <c r="J57" s="1635"/>
      <c r="K57" s="1635"/>
      <c r="L57" s="1635"/>
      <c r="M57" s="1635"/>
      <c r="N57" s="1635"/>
      <c r="O57" s="1635"/>
      <c r="P57" s="1635"/>
      <c r="Q57" s="1635"/>
      <c r="R57" s="675"/>
      <c r="S57" s="1635">
        <v>0</v>
      </c>
    </row>
    <row s="1850" customFormat="1" customHeight="1" ht="22.5">
      <c r="A58" s="1632"/>
      <c r="B58" s="1635"/>
      <c r="C58" s="1928" t="s">
        <v>103</v>
      </c>
      <c r="D58" s="2108" t="s">
        <v>1310</v>
      </c>
      <c r="E58" s="2517" t="s">
        <v>1311</v>
      </c>
      <c r="F58" s="2312" t="str">
        <f>IF(TEMPLATE_SPHERE="HEAT","Гкал/час","тыс. куб. м/сутки")</f>
        <v>Гкал/час</v>
      </c>
      <c r="G58" s="680"/>
      <c r="H58" s="680">
        <v>0</v>
      </c>
      <c r="I58" s="1525"/>
      <c r="J58" s="1635"/>
      <c r="K58" s="1635"/>
      <c r="L58" s="1635"/>
      <c r="M58" s="1635"/>
      <c r="N58" s="1635"/>
      <c r="O58" s="1635"/>
      <c r="P58" s="1635"/>
      <c r="Q58" s="1635"/>
      <c r="R58" s="675"/>
      <c r="S58" s="1635">
        <v>0</v>
      </c>
    </row>
    <row s="1850" customFormat="1" customHeight="1" ht="22.5">
      <c r="A59" s="1632"/>
      <c r="B59" s="1635"/>
      <c r="C59" s="1928" t="s">
        <v>103</v>
      </c>
      <c r="D59" s="2108" t="s">
        <v>1312</v>
      </c>
      <c r="E59" s="2517" t="s">
        <v>1313</v>
      </c>
      <c r="F59" s="2312" t="str">
        <f>IF(TEMPLATE_SPHERE="HEAT","Гкал/час","тыс. куб. м/сутки")</f>
        <v>Гкал/час</v>
      </c>
      <c r="G59" s="680"/>
      <c r="H59" s="680">
        <v>3.061</v>
      </c>
      <c r="I59" s="1525"/>
      <c r="J59" s="1635"/>
      <c r="K59" s="1635"/>
      <c r="L59" s="1635"/>
      <c r="M59" s="1635"/>
      <c r="N59" s="1635"/>
      <c r="O59" s="1635"/>
      <c r="P59" s="1635"/>
      <c r="Q59" s="1635"/>
      <c r="R59" s="675"/>
      <c r="S59" s="1635">
        <v>0</v>
      </c>
    </row>
    <row s="1850" customFormat="1" customHeight="1" ht="22.5">
      <c r="A60" s="1632"/>
      <c r="B60" s="1635"/>
      <c r="C60" s="1928" t="s">
        <v>103</v>
      </c>
      <c r="D60" s="2108" t="s">
        <v>1314</v>
      </c>
      <c r="E60" s="2517" t="s">
        <v>1315</v>
      </c>
      <c r="F60" s="2312" t="str">
        <f>IF(TEMPLATE_SPHERE="HEAT","Гкал/час","тыс. куб. м/сутки")</f>
        <v>Гкал/час</v>
      </c>
      <c r="G60" s="680"/>
      <c r="H60" s="680">
        <v>0.032</v>
      </c>
      <c r="I60" s="1525"/>
      <c r="J60" s="1635"/>
      <c r="K60" s="1635"/>
      <c r="L60" s="1635"/>
      <c r="M60" s="1635"/>
      <c r="N60" s="1635"/>
      <c r="O60" s="1635"/>
      <c r="P60" s="1635"/>
      <c r="Q60" s="1635"/>
      <c r="R60" s="675"/>
      <c r="S60" s="1635">
        <v>0</v>
      </c>
    </row>
    <row s="1850" customFormat="1" customHeight="1" ht="22.5">
      <c r="A61" s="1632"/>
      <c r="B61" s="1635"/>
      <c r="C61" s="1928" t="s">
        <v>103</v>
      </c>
      <c r="D61" s="2108" t="s">
        <v>1316</v>
      </c>
      <c r="E61" s="2517" t="s">
        <v>1317</v>
      </c>
      <c r="F61" s="2312" t="str">
        <f>IF(TEMPLATE_SPHERE="HEAT","Гкал/час","тыс. куб. м/сутки")</f>
        <v>Гкал/час</v>
      </c>
      <c r="G61" s="680"/>
      <c r="H61" s="680">
        <v>0</v>
      </c>
      <c r="I61" s="1525"/>
      <c r="J61" s="1635"/>
      <c r="K61" s="1635"/>
      <c r="L61" s="1635"/>
      <c r="M61" s="1635"/>
      <c r="N61" s="1635"/>
      <c r="O61" s="1635"/>
      <c r="P61" s="1635"/>
      <c r="Q61" s="1635"/>
      <c r="R61" s="675"/>
      <c r="S61" s="1635">
        <v>0</v>
      </c>
    </row>
    <row s="1850" customFormat="1" customHeight="1" ht="22.5">
      <c r="A62" s="1632"/>
      <c r="B62" s="1635"/>
      <c r="C62" s="1928" t="s">
        <v>103</v>
      </c>
      <c r="D62" s="2108" t="s">
        <v>1318</v>
      </c>
      <c r="E62" s="2517" t="s">
        <v>1319</v>
      </c>
      <c r="F62" s="2312" t="str">
        <f>IF(TEMPLATE_SPHERE="HEAT","Гкал/час","тыс. куб. м/сутки")</f>
        <v>Гкал/час</v>
      </c>
      <c r="G62" s="680"/>
      <c r="H62" s="680">
        <v>0.095</v>
      </c>
      <c r="I62" s="1525"/>
      <c r="J62" s="1635"/>
      <c r="K62" s="1635"/>
      <c r="L62" s="1635"/>
      <c r="M62" s="1635"/>
      <c r="N62" s="1635"/>
      <c r="O62" s="1635"/>
      <c r="P62" s="1635"/>
      <c r="Q62" s="1635"/>
      <c r="R62" s="675"/>
      <c r="S62" s="1635">
        <v>0</v>
      </c>
    </row>
    <row s="1850" customFormat="1" customHeight="1" ht="22.5">
      <c r="A63" s="1632"/>
      <c r="B63" s="1635"/>
      <c r="C63" s="1928" t="s">
        <v>103</v>
      </c>
      <c r="D63" s="2108" t="s">
        <v>1320</v>
      </c>
      <c r="E63" s="2517" t="s">
        <v>1321</v>
      </c>
      <c r="F63" s="2312" t="str">
        <f>IF(TEMPLATE_SPHERE="HEAT","Гкал/час","тыс. куб. м/сутки")</f>
        <v>Гкал/час</v>
      </c>
      <c r="G63" s="680"/>
      <c r="H63" s="680">
        <v>0</v>
      </c>
      <c r="I63" s="1525"/>
      <c r="J63" s="1635"/>
      <c r="K63" s="1635"/>
      <c r="L63" s="1635"/>
      <c r="M63" s="1635"/>
      <c r="N63" s="1635"/>
      <c r="O63" s="1635"/>
      <c r="P63" s="1635"/>
      <c r="Q63" s="1635"/>
      <c r="R63" s="675"/>
      <c r="S63" s="1635">
        <v>0</v>
      </c>
    </row>
    <row s="1850" customFormat="1" customHeight="1" ht="22.5">
      <c r="A64" s="1632"/>
      <c r="B64" s="1635"/>
      <c r="C64" s="1928" t="s">
        <v>103</v>
      </c>
      <c r="D64" s="2108" t="s">
        <v>1322</v>
      </c>
      <c r="E64" s="2517" t="s">
        <v>1323</v>
      </c>
      <c r="F64" s="2312" t="str">
        <f>IF(TEMPLATE_SPHERE="HEAT","Гкал/час","тыс. куб. м/сутки")</f>
        <v>Гкал/час</v>
      </c>
      <c r="G64" s="680"/>
      <c r="H64" s="680">
        <v>0</v>
      </c>
      <c r="I64" s="1525"/>
      <c r="J64" s="1635"/>
      <c r="K64" s="1635"/>
      <c r="L64" s="1635"/>
      <c r="M64" s="1635"/>
      <c r="N64" s="1635"/>
      <c r="O64" s="1635"/>
      <c r="P64" s="1635"/>
      <c r="Q64" s="1635"/>
      <c r="R64" s="675"/>
      <c r="S64" s="1635">
        <v>0</v>
      </c>
    </row>
    <row s="1850" customFormat="1" customHeight="1" ht="22.5">
      <c r="A65" s="1632"/>
      <c r="B65" s="1635"/>
      <c r="C65" s="1928" t="s">
        <v>103</v>
      </c>
      <c r="D65" s="2108" t="s">
        <v>1324</v>
      </c>
      <c r="E65" s="2517" t="s">
        <v>1325</v>
      </c>
      <c r="F65" s="2312" t="str">
        <f>IF(TEMPLATE_SPHERE="HEAT","Гкал/час","тыс. куб. м/сутки")</f>
        <v>Гкал/час</v>
      </c>
      <c r="G65" s="680"/>
      <c r="H65" s="680">
        <v>0.012</v>
      </c>
      <c r="I65" s="1525"/>
      <c r="J65" s="1635"/>
      <c r="K65" s="1635"/>
      <c r="L65" s="1635"/>
      <c r="M65" s="1635"/>
      <c r="N65" s="1635"/>
      <c r="O65" s="1635"/>
      <c r="P65" s="1635"/>
      <c r="Q65" s="1635"/>
      <c r="R65" s="675"/>
      <c r="S65" s="1635">
        <v>0</v>
      </c>
    </row>
    <row s="1850" customFormat="1" customHeight="1" ht="22.5">
      <c r="A66" s="1632"/>
      <c r="B66" s="1635"/>
      <c r="C66" s="1928" t="s">
        <v>103</v>
      </c>
      <c r="D66" s="2108" t="s">
        <v>1326</v>
      </c>
      <c r="E66" s="2517" t="s">
        <v>1327</v>
      </c>
      <c r="F66" s="2312" t="str">
        <f>IF(TEMPLATE_SPHERE="HEAT","Гкал/час","тыс. куб. м/сутки")</f>
        <v>Гкал/час</v>
      </c>
      <c r="G66" s="680"/>
      <c r="H66" s="680">
        <v>0</v>
      </c>
      <c r="I66" s="1525"/>
      <c r="J66" s="1635"/>
      <c r="K66" s="1635"/>
      <c r="L66" s="1635"/>
      <c r="M66" s="1635"/>
      <c r="N66" s="1635"/>
      <c r="O66" s="1635"/>
      <c r="P66" s="1635"/>
      <c r="Q66" s="1635"/>
      <c r="R66" s="675"/>
      <c r="S66" s="1635">
        <v>0</v>
      </c>
    </row>
    <row s="1850" customFormat="1" customHeight="1" ht="22.5">
      <c r="A67" s="1632"/>
      <c r="B67" s="1635"/>
      <c r="C67" s="1928" t="s">
        <v>103</v>
      </c>
      <c r="D67" s="2108" t="s">
        <v>1328</v>
      </c>
      <c r="E67" s="2517" t="s">
        <v>1329</v>
      </c>
      <c r="F67" s="2312" t="str">
        <f>IF(TEMPLATE_SPHERE="HEAT","Гкал/час","тыс. куб. м/сутки")</f>
        <v>Гкал/час</v>
      </c>
      <c r="G67" s="680"/>
      <c r="H67" s="680">
        <v>0.051</v>
      </c>
      <c r="I67" s="1525"/>
      <c r="J67" s="1635"/>
      <c r="K67" s="1635"/>
      <c r="L67" s="1635"/>
      <c r="M67" s="1635"/>
      <c r="N67" s="1635"/>
      <c r="O67" s="1635"/>
      <c r="P67" s="1635"/>
      <c r="Q67" s="1635"/>
      <c r="R67" s="675"/>
      <c r="S67" s="1635">
        <v>0</v>
      </c>
    </row>
    <row s="1850" customFormat="1" customHeight="1" ht="22.5">
      <c r="A68" s="1632"/>
      <c r="B68" s="1635"/>
      <c r="C68" s="1928" t="s">
        <v>103</v>
      </c>
      <c r="D68" s="2108" t="s">
        <v>1330</v>
      </c>
      <c r="E68" s="2517" t="s">
        <v>1331</v>
      </c>
      <c r="F68" s="2312" t="str">
        <f>IF(TEMPLATE_SPHERE="HEAT","Гкал/час","тыс. куб. м/сутки")</f>
        <v>Гкал/час</v>
      </c>
      <c r="G68" s="680"/>
      <c r="H68" s="680">
        <v>0</v>
      </c>
      <c r="I68" s="1525"/>
      <c r="J68" s="1635"/>
      <c r="K68" s="1635"/>
      <c r="L68" s="1635"/>
      <c r="M68" s="1635"/>
      <c r="N68" s="1635"/>
      <c r="O68" s="1635"/>
      <c r="P68" s="1635"/>
      <c r="Q68" s="1635"/>
      <c r="R68" s="675"/>
      <c r="S68" s="1635">
        <v>0</v>
      </c>
    </row>
    <row s="1850" customFormat="1" customHeight="1" ht="22.5">
      <c r="A69" s="1632"/>
      <c r="B69" s="1635"/>
      <c r="C69" s="1928" t="s">
        <v>103</v>
      </c>
      <c r="D69" s="2108" t="s">
        <v>1332</v>
      </c>
      <c r="E69" s="2517" t="s">
        <v>1333</v>
      </c>
      <c r="F69" s="2312" t="str">
        <f>IF(TEMPLATE_SPHERE="HEAT","Гкал/час","тыс. куб. м/сутки")</f>
        <v>Гкал/час</v>
      </c>
      <c r="G69" s="680"/>
      <c r="H69" s="680">
        <v>0.776</v>
      </c>
      <c r="I69" s="1525"/>
      <c r="J69" s="1635"/>
      <c r="K69" s="1635"/>
      <c r="L69" s="1635"/>
      <c r="M69" s="1635"/>
      <c r="N69" s="1635"/>
      <c r="O69" s="1635"/>
      <c r="P69" s="1635"/>
      <c r="Q69" s="1635"/>
      <c r="R69" s="675"/>
      <c r="S69" s="1635">
        <v>0</v>
      </c>
    </row>
    <row s="1850" customFormat="1" customHeight="1" ht="22.5">
      <c r="A70" s="1632"/>
      <c r="B70" s="1635"/>
      <c r="C70" s="1928" t="s">
        <v>103</v>
      </c>
      <c r="D70" s="2108" t="s">
        <v>1334</v>
      </c>
      <c r="E70" s="2517" t="s">
        <v>1335</v>
      </c>
      <c r="F70" s="2312" t="str">
        <f>IF(TEMPLATE_SPHERE="HEAT","Гкал/час","тыс. куб. м/сутки")</f>
        <v>Гкал/час</v>
      </c>
      <c r="G70" s="680"/>
      <c r="H70" s="680">
        <v>0.794</v>
      </c>
      <c r="I70" s="1525"/>
      <c r="J70" s="1635"/>
      <c r="K70" s="1635"/>
      <c r="L70" s="1635"/>
      <c r="M70" s="1635"/>
      <c r="N70" s="1635"/>
      <c r="O70" s="1635"/>
      <c r="P70" s="1635"/>
      <c r="Q70" s="1635"/>
      <c r="R70" s="675"/>
      <c r="S70" s="1635">
        <v>0</v>
      </c>
    </row>
    <row s="1850" customFormat="1" customHeight="1" ht="22.5">
      <c r="A71" s="1632"/>
      <c r="B71" s="1635"/>
      <c r="C71" s="1928" t="s">
        <v>103</v>
      </c>
      <c r="D71" s="2108" t="s">
        <v>1336</v>
      </c>
      <c r="E71" s="2517" t="s">
        <v>1337</v>
      </c>
      <c r="F71" s="2312" t="str">
        <f>IF(TEMPLATE_SPHERE="HEAT","Гкал/час","тыс. куб. м/сутки")</f>
        <v>Гкал/час</v>
      </c>
      <c r="G71" s="680"/>
      <c r="H71" s="680">
        <v>1.211</v>
      </c>
      <c r="I71" s="1525"/>
      <c r="J71" s="1635"/>
      <c r="K71" s="1635"/>
      <c r="L71" s="1635"/>
      <c r="M71" s="1635"/>
      <c r="N71" s="1635"/>
      <c r="O71" s="1635"/>
      <c r="P71" s="1635"/>
      <c r="Q71" s="1635"/>
      <c r="R71" s="675"/>
      <c r="S71" s="1635">
        <v>0</v>
      </c>
    </row>
    <row s="1850" customFormat="1" customHeight="1" ht="22.5">
      <c r="A72" s="1632"/>
      <c r="B72" s="1635"/>
      <c r="C72" s="1928" t="s">
        <v>103</v>
      </c>
      <c r="D72" s="2108" t="s">
        <v>1338</v>
      </c>
      <c r="E72" s="2517" t="s">
        <v>1339</v>
      </c>
      <c r="F72" s="2312" t="str">
        <f>IF(TEMPLATE_SPHERE="HEAT","Гкал/час","тыс. куб. м/сутки")</f>
        <v>Гкал/час</v>
      </c>
      <c r="G72" s="680"/>
      <c r="H72" s="680">
        <v>0</v>
      </c>
      <c r="I72" s="1525"/>
      <c r="J72" s="1635"/>
      <c r="K72" s="1635"/>
      <c r="L72" s="1635"/>
      <c r="M72" s="1635"/>
      <c r="N72" s="1635"/>
      <c r="O72" s="1635"/>
      <c r="P72" s="1635"/>
      <c r="Q72" s="1635"/>
      <c r="R72" s="675"/>
      <c r="S72" s="1635">
        <v>0</v>
      </c>
    </row>
    <row s="1850" customFormat="1" customHeight="1" ht="22.5">
      <c r="A73" s="1632"/>
      <c r="B73" s="1635"/>
      <c r="C73" s="1928" t="s">
        <v>103</v>
      </c>
      <c r="D73" s="2108" t="s">
        <v>1340</v>
      </c>
      <c r="E73" s="2517" t="s">
        <v>1341</v>
      </c>
      <c r="F73" s="2312" t="str">
        <f>IF(TEMPLATE_SPHERE="HEAT","Гкал/час","тыс. куб. м/сутки")</f>
        <v>Гкал/час</v>
      </c>
      <c r="G73" s="680"/>
      <c r="H73" s="680">
        <v>0.046</v>
      </c>
      <c r="I73" s="1525"/>
      <c r="J73" s="1635"/>
      <c r="K73" s="1635"/>
      <c r="L73" s="1635"/>
      <c r="M73" s="1635"/>
      <c r="N73" s="1635"/>
      <c r="O73" s="1635"/>
      <c r="P73" s="1635"/>
      <c r="Q73" s="1635"/>
      <c r="R73" s="675"/>
      <c r="S73" s="1635">
        <v>0</v>
      </c>
    </row>
    <row s="1850" customFormat="1" customHeight="1" ht="22.5">
      <c r="A74" s="1632"/>
      <c r="B74" s="1635"/>
      <c r="C74" s="1928" t="s">
        <v>103</v>
      </c>
      <c r="D74" s="2108" t="s">
        <v>1342</v>
      </c>
      <c r="E74" s="2517" t="s">
        <v>1343</v>
      </c>
      <c r="F74" s="2312" t="str">
        <f>IF(TEMPLATE_SPHERE="HEAT","Гкал/час","тыс. куб. м/сутки")</f>
        <v>Гкал/час</v>
      </c>
      <c r="G74" s="680"/>
      <c r="H74" s="680">
        <v>0.091</v>
      </c>
      <c r="I74" s="1525"/>
      <c r="J74" s="1635"/>
      <c r="K74" s="1635"/>
      <c r="L74" s="1635"/>
      <c r="M74" s="1635"/>
      <c r="N74" s="1635"/>
      <c r="O74" s="1635"/>
      <c r="P74" s="1635"/>
      <c r="Q74" s="1635"/>
      <c r="R74" s="675"/>
      <c r="S74" s="1635">
        <v>0</v>
      </c>
    </row>
    <row s="1850" customFormat="1" customHeight="1" ht="22.5">
      <c r="A75" s="1632"/>
      <c r="B75" s="1635"/>
      <c r="C75" s="1928" t="s">
        <v>103</v>
      </c>
      <c r="D75" s="2108" t="s">
        <v>1344</v>
      </c>
      <c r="E75" s="2517" t="s">
        <v>1345</v>
      </c>
      <c r="F75" s="2312" t="str">
        <f>IF(TEMPLATE_SPHERE="HEAT","Гкал/час","тыс. куб. м/сутки")</f>
        <v>Гкал/час</v>
      </c>
      <c r="G75" s="680"/>
      <c r="H75" s="680">
        <v>0</v>
      </c>
      <c r="I75" s="1525"/>
      <c r="J75" s="1635"/>
      <c r="K75" s="1635"/>
      <c r="L75" s="1635"/>
      <c r="M75" s="1635"/>
      <c r="N75" s="1635"/>
      <c r="O75" s="1635"/>
      <c r="P75" s="1635"/>
      <c r="Q75" s="1635"/>
      <c r="R75" s="675"/>
      <c r="S75" s="1635">
        <v>0</v>
      </c>
    </row>
    <row s="1850" customFormat="1" customHeight="1" ht="22.5">
      <c r="A76" s="1632"/>
      <c r="B76" s="1635"/>
      <c r="C76" s="1928" t="s">
        <v>103</v>
      </c>
      <c r="D76" s="2108" t="s">
        <v>1346</v>
      </c>
      <c r="E76" s="2517" t="s">
        <v>1347</v>
      </c>
      <c r="F76" s="2312" t="str">
        <f>IF(TEMPLATE_SPHERE="HEAT","Гкал/час","тыс. куб. м/сутки")</f>
        <v>Гкал/час</v>
      </c>
      <c r="G76" s="680"/>
      <c r="H76" s="680">
        <v>0.049</v>
      </c>
      <c r="I76" s="1525"/>
      <c r="J76" s="1635"/>
      <c r="K76" s="1635"/>
      <c r="L76" s="1635"/>
      <c r="M76" s="1635"/>
      <c r="N76" s="1635"/>
      <c r="O76" s="1635"/>
      <c r="P76" s="1635"/>
      <c r="Q76" s="1635"/>
      <c r="R76" s="675"/>
      <c r="S76" s="1635">
        <v>0</v>
      </c>
    </row>
    <row s="1850" customFormat="1" customHeight="1" ht="22.5">
      <c r="A77" s="1632"/>
      <c r="B77" s="1635"/>
      <c r="C77" s="1928" t="s">
        <v>103</v>
      </c>
      <c r="D77" s="2108" t="s">
        <v>1348</v>
      </c>
      <c r="E77" s="2517" t="s">
        <v>1349</v>
      </c>
      <c r="F77" s="2312" t="str">
        <f>IF(TEMPLATE_SPHERE="HEAT","Гкал/час","тыс. куб. м/сутки")</f>
        <v>Гкал/час</v>
      </c>
      <c r="G77" s="680"/>
      <c r="H77" s="680">
        <v>1.718</v>
      </c>
      <c r="I77" s="1525"/>
      <c r="J77" s="1635"/>
      <c r="K77" s="1635"/>
      <c r="L77" s="1635"/>
      <c r="M77" s="1635"/>
      <c r="N77" s="1635"/>
      <c r="O77" s="1635"/>
      <c r="P77" s="1635"/>
      <c r="Q77" s="1635"/>
      <c r="R77" s="675"/>
      <c r="S77" s="1635">
        <v>0</v>
      </c>
    </row>
    <row s="1850" customFormat="1" customHeight="1" ht="22.5">
      <c r="A78" s="1632"/>
      <c r="B78" s="1635"/>
      <c r="C78" s="1928" t="s">
        <v>103</v>
      </c>
      <c r="D78" s="2108" t="s">
        <v>1350</v>
      </c>
      <c r="E78" s="2517" t="s">
        <v>1351</v>
      </c>
      <c r="F78" s="2312" t="str">
        <f>IF(TEMPLATE_SPHERE="HEAT","Гкал/час","тыс. куб. м/сутки")</f>
        <v>Гкал/час</v>
      </c>
      <c r="G78" s="680"/>
      <c r="H78" s="680">
        <v>0.061</v>
      </c>
      <c r="I78" s="1525"/>
      <c r="J78" s="1635"/>
      <c r="K78" s="1635"/>
      <c r="L78" s="1635"/>
      <c r="M78" s="1635"/>
      <c r="N78" s="1635"/>
      <c r="O78" s="1635"/>
      <c r="P78" s="1635"/>
      <c r="Q78" s="1635"/>
      <c r="R78" s="675"/>
      <c r="S78" s="1635">
        <v>0</v>
      </c>
    </row>
    <row s="1850" customFormat="1" customHeight="1" ht="22.5">
      <c r="A79" s="1632"/>
      <c r="B79" s="1635"/>
      <c r="C79" s="1928" t="s">
        <v>103</v>
      </c>
      <c r="D79" s="2108" t="s">
        <v>1352</v>
      </c>
      <c r="E79" s="2517" t="s">
        <v>1353</v>
      </c>
      <c r="F79" s="2312" t="str">
        <f>IF(TEMPLATE_SPHERE="HEAT","Гкал/час","тыс. куб. м/сутки")</f>
        <v>Гкал/час</v>
      </c>
      <c r="G79" s="680"/>
      <c r="H79" s="680">
        <v>0</v>
      </c>
      <c r="I79" s="1525"/>
      <c r="J79" s="1635"/>
      <c r="K79" s="1635"/>
      <c r="L79" s="1635"/>
      <c r="M79" s="1635"/>
      <c r="N79" s="1635"/>
      <c r="O79" s="1635"/>
      <c r="P79" s="1635"/>
      <c r="Q79" s="1635"/>
      <c r="R79" s="675"/>
      <c r="S79" s="1635">
        <v>0</v>
      </c>
    </row>
    <row s="1850" customFormat="1" customHeight="1" ht="22.5">
      <c r="A80" s="1632"/>
      <c r="B80" s="1635"/>
      <c r="C80" s="1928" t="s">
        <v>103</v>
      </c>
      <c r="D80" s="2108" t="s">
        <v>1354</v>
      </c>
      <c r="E80" s="2517" t="s">
        <v>1355</v>
      </c>
      <c r="F80" s="2312" t="str">
        <f>IF(TEMPLATE_SPHERE="HEAT","Гкал/час","тыс. куб. м/сутки")</f>
        <v>Гкал/час</v>
      </c>
      <c r="G80" s="680"/>
      <c r="H80" s="680">
        <v>0.296</v>
      </c>
      <c r="I80" s="1525"/>
      <c r="J80" s="1635"/>
      <c r="K80" s="1635"/>
      <c r="L80" s="1635"/>
      <c r="M80" s="1635"/>
      <c r="N80" s="1635"/>
      <c r="O80" s="1635"/>
      <c r="P80" s="1635"/>
      <c r="Q80" s="1635"/>
      <c r="R80" s="675"/>
      <c r="S80" s="1635">
        <v>0</v>
      </c>
    </row>
    <row s="1850" customFormat="1" customHeight="1" ht="22.5">
      <c r="A81" s="1632"/>
      <c r="B81" s="1635"/>
      <c r="C81" s="1928" t="s">
        <v>103</v>
      </c>
      <c r="D81" s="2108" t="s">
        <v>1356</v>
      </c>
      <c r="E81" s="2517" t="s">
        <v>1357</v>
      </c>
      <c r="F81" s="2312" t="str">
        <f>IF(TEMPLATE_SPHERE="HEAT","Гкал/час","тыс. куб. м/сутки")</f>
        <v>Гкал/час</v>
      </c>
      <c r="G81" s="680"/>
      <c r="H81" s="680">
        <v>0</v>
      </c>
      <c r="I81" s="1525"/>
      <c r="J81" s="1635"/>
      <c r="K81" s="1635"/>
      <c r="L81" s="1635"/>
      <c r="M81" s="1635"/>
      <c r="N81" s="1635"/>
      <c r="O81" s="1635"/>
      <c r="P81" s="1635"/>
      <c r="Q81" s="1635"/>
      <c r="R81" s="675"/>
      <c r="S81" s="1635">
        <v>0</v>
      </c>
    </row>
    <row s="1850" customFormat="1" customHeight="1" ht="22.5">
      <c r="A82" s="1632"/>
      <c r="B82" s="1635"/>
      <c r="C82" s="1928" t="s">
        <v>103</v>
      </c>
      <c r="D82" s="2108" t="s">
        <v>1358</v>
      </c>
      <c r="E82" s="2517" t="s">
        <v>1359</v>
      </c>
      <c r="F82" s="2312" t="str">
        <f>IF(TEMPLATE_SPHERE="HEAT","Гкал/час","тыс. куб. м/сутки")</f>
        <v>Гкал/час</v>
      </c>
      <c r="G82" s="680"/>
      <c r="H82" s="680">
        <v>0</v>
      </c>
      <c r="I82" s="1525"/>
      <c r="J82" s="1635"/>
      <c r="K82" s="1635"/>
      <c r="L82" s="1635"/>
      <c r="M82" s="1635"/>
      <c r="N82" s="1635"/>
      <c r="O82" s="1635"/>
      <c r="P82" s="1635"/>
      <c r="Q82" s="1635"/>
      <c r="R82" s="675"/>
      <c r="S82" s="1635">
        <v>0</v>
      </c>
    </row>
    <row s="1850" customFormat="1" customHeight="1" ht="22.5">
      <c r="A83" s="1632"/>
      <c r="B83" s="1635"/>
      <c r="C83" s="1928" t="s">
        <v>103</v>
      </c>
      <c r="D83" s="2108" t="s">
        <v>1360</v>
      </c>
      <c r="E83" s="2517" t="s">
        <v>1361</v>
      </c>
      <c r="F83" s="2312" t="str">
        <f>IF(TEMPLATE_SPHERE="HEAT","Гкал/час","тыс. куб. м/сутки")</f>
        <v>Гкал/час</v>
      </c>
      <c r="G83" s="680"/>
      <c r="H83" s="680">
        <v>0.12</v>
      </c>
      <c r="I83" s="1525"/>
      <c r="J83" s="1635"/>
      <c r="K83" s="1635"/>
      <c r="L83" s="1635"/>
      <c r="M83" s="1635"/>
      <c r="N83" s="1635"/>
      <c r="O83" s="1635"/>
      <c r="P83" s="1635"/>
      <c r="Q83" s="1635"/>
      <c r="R83" s="675"/>
      <c r="S83" s="1635">
        <v>0</v>
      </c>
    </row>
    <row s="1850" customFormat="1" customHeight="1" ht="22.5">
      <c r="A84" s="1632"/>
      <c r="B84" s="1635"/>
      <c r="C84" s="1928" t="s">
        <v>103</v>
      </c>
      <c r="D84" s="2108" t="s">
        <v>1362</v>
      </c>
      <c r="E84" s="2517" t="s">
        <v>1363</v>
      </c>
      <c r="F84" s="2312" t="str">
        <f>IF(TEMPLATE_SPHERE="HEAT","Гкал/час","тыс. куб. м/сутки")</f>
        <v>Гкал/час</v>
      </c>
      <c r="G84" s="680"/>
      <c r="H84" s="680">
        <v>0</v>
      </c>
      <c r="I84" s="1525"/>
      <c r="J84" s="1635"/>
      <c r="K84" s="1635"/>
      <c r="L84" s="1635"/>
      <c r="M84" s="1635"/>
      <c r="N84" s="1635"/>
      <c r="O84" s="1635"/>
      <c r="P84" s="1635"/>
      <c r="Q84" s="1635"/>
      <c r="R84" s="675"/>
      <c r="S84" s="1635">
        <v>0</v>
      </c>
    </row>
    <row s="1850" customFormat="1" customHeight="1" ht="22.5">
      <c r="A85" s="1632"/>
      <c r="B85" s="1635"/>
      <c r="C85" s="1928" t="s">
        <v>103</v>
      </c>
      <c r="D85" s="2108" t="s">
        <v>1364</v>
      </c>
      <c r="E85" s="2517" t="s">
        <v>1365</v>
      </c>
      <c r="F85" s="2312" t="str">
        <f>IF(TEMPLATE_SPHERE="HEAT","Гкал/час","тыс. куб. м/сутки")</f>
        <v>Гкал/час</v>
      </c>
      <c r="G85" s="680"/>
      <c r="H85" s="680">
        <v>1.258</v>
      </c>
      <c r="I85" s="1525"/>
      <c r="J85" s="1635"/>
      <c r="K85" s="1635"/>
      <c r="L85" s="1635"/>
      <c r="M85" s="1635"/>
      <c r="N85" s="1635"/>
      <c r="O85" s="1635"/>
      <c r="P85" s="1635"/>
      <c r="Q85" s="1635"/>
      <c r="R85" s="675"/>
      <c r="S85" s="1635">
        <v>0</v>
      </c>
    </row>
    <row s="1850" customFormat="1" customHeight="1" ht="22.5">
      <c r="A86" s="1632"/>
      <c r="B86" s="1635"/>
      <c r="C86" s="1928" t="s">
        <v>103</v>
      </c>
      <c r="D86" s="2108" t="s">
        <v>1366</v>
      </c>
      <c r="E86" s="2517" t="s">
        <v>1367</v>
      </c>
      <c r="F86" s="2312" t="str">
        <f>IF(TEMPLATE_SPHERE="HEAT","Гкал/час","тыс. куб. м/сутки")</f>
        <v>Гкал/час</v>
      </c>
      <c r="G86" s="680"/>
      <c r="H86" s="680">
        <v>0.081</v>
      </c>
      <c r="I86" s="1525"/>
      <c r="J86" s="1635"/>
      <c r="K86" s="1635"/>
      <c r="L86" s="1635"/>
      <c r="M86" s="1635"/>
      <c r="N86" s="1635"/>
      <c r="O86" s="1635"/>
      <c r="P86" s="1635"/>
      <c r="Q86" s="1635"/>
      <c r="R86" s="675"/>
      <c r="S86" s="1635">
        <v>0</v>
      </c>
    </row>
    <row s="1850" customFormat="1" customHeight="1" ht="22.5">
      <c r="A87" s="1632"/>
      <c r="B87" s="1635"/>
      <c r="C87" s="1928" t="s">
        <v>103</v>
      </c>
      <c r="D87" s="2108" t="s">
        <v>1368</v>
      </c>
      <c r="E87" s="2517" t="s">
        <v>1369</v>
      </c>
      <c r="F87" s="2312" t="str">
        <f>IF(TEMPLATE_SPHERE="HEAT","Гкал/час","тыс. куб. м/сутки")</f>
        <v>Гкал/час</v>
      </c>
      <c r="G87" s="680"/>
      <c r="H87" s="680">
        <v>1.013</v>
      </c>
      <c r="I87" s="1525"/>
      <c r="J87" s="1635"/>
      <c r="K87" s="1635"/>
      <c r="L87" s="1635"/>
      <c r="M87" s="1635"/>
      <c r="N87" s="1635"/>
      <c r="O87" s="1635"/>
      <c r="P87" s="1635"/>
      <c r="Q87" s="1635"/>
      <c r="R87" s="675"/>
      <c r="S87" s="1635">
        <v>0</v>
      </c>
    </row>
    <row s="1850" customFormat="1" customHeight="1" ht="22.5">
      <c r="A88" s="1632"/>
      <c r="B88" s="1635"/>
      <c r="C88" s="1928" t="s">
        <v>103</v>
      </c>
      <c r="D88" s="2108" t="s">
        <v>1370</v>
      </c>
      <c r="E88" s="2517" t="s">
        <v>1371</v>
      </c>
      <c r="F88" s="2312" t="str">
        <f>IF(TEMPLATE_SPHERE="HEAT","Гкал/час","тыс. куб. м/сутки")</f>
        <v>Гкал/час</v>
      </c>
      <c r="G88" s="680"/>
      <c r="H88" s="680">
        <v>0.922</v>
      </c>
      <c r="I88" s="1525"/>
      <c r="J88" s="1635"/>
      <c r="K88" s="1635"/>
      <c r="L88" s="1635"/>
      <c r="M88" s="1635"/>
      <c r="N88" s="1635"/>
      <c r="O88" s="1635"/>
      <c r="P88" s="1635"/>
      <c r="Q88" s="1635"/>
      <c r="R88" s="675"/>
      <c r="S88" s="1635">
        <v>0</v>
      </c>
    </row>
    <row s="1850" customFormat="1" customHeight="1" ht="22.5">
      <c r="A89" s="1632"/>
      <c r="B89" s="1635"/>
      <c r="C89" s="1928" t="s">
        <v>103</v>
      </c>
      <c r="D89" s="2108" t="s">
        <v>1372</v>
      </c>
      <c r="E89" s="2517" t="s">
        <v>1373</v>
      </c>
      <c r="F89" s="2312" t="str">
        <f>IF(TEMPLATE_SPHERE="HEAT","Гкал/час","тыс. куб. м/сутки")</f>
        <v>Гкал/час</v>
      </c>
      <c r="G89" s="680"/>
      <c r="H89" s="680">
        <v>0.069</v>
      </c>
      <c r="I89" s="1525"/>
      <c r="J89" s="1635"/>
      <c r="K89" s="1635"/>
      <c r="L89" s="1635"/>
      <c r="M89" s="1635"/>
      <c r="N89" s="1635"/>
      <c r="O89" s="1635"/>
      <c r="P89" s="1635"/>
      <c r="Q89" s="1635"/>
      <c r="R89" s="675"/>
      <c r="S89" s="1635">
        <v>0</v>
      </c>
    </row>
    <row s="1850" customFormat="1" customHeight="1" ht="22.5">
      <c r="A90" s="1632"/>
      <c r="B90" s="1635"/>
      <c r="C90" s="1928" t="s">
        <v>103</v>
      </c>
      <c r="D90" s="2108" t="s">
        <v>1374</v>
      </c>
      <c r="E90" s="2517" t="s">
        <v>1375</v>
      </c>
      <c r="F90" s="2312" t="str">
        <f>IF(TEMPLATE_SPHERE="HEAT","Гкал/час","тыс. куб. м/сутки")</f>
        <v>Гкал/час</v>
      </c>
      <c r="G90" s="680"/>
      <c r="H90" s="680">
        <v>0.193</v>
      </c>
      <c r="I90" s="1525"/>
      <c r="J90" s="1635"/>
      <c r="K90" s="1635"/>
      <c r="L90" s="1635"/>
      <c r="M90" s="1635"/>
      <c r="N90" s="1635"/>
      <c r="O90" s="1635"/>
      <c r="P90" s="1635"/>
      <c r="Q90" s="1635"/>
      <c r="R90" s="675"/>
      <c r="S90" s="1635">
        <v>0</v>
      </c>
    </row>
    <row s="1850" customFormat="1" customHeight="1" ht="22.5">
      <c r="A91" s="1632"/>
      <c r="B91" s="1635"/>
      <c r="C91" s="1928" t="s">
        <v>103</v>
      </c>
      <c r="D91" s="2108" t="s">
        <v>1376</v>
      </c>
      <c r="E91" s="2517" t="s">
        <v>1377</v>
      </c>
      <c r="F91" s="2312" t="str">
        <f>IF(TEMPLATE_SPHERE="HEAT","Гкал/час","тыс. куб. м/сутки")</f>
        <v>Гкал/час</v>
      </c>
      <c r="G91" s="680"/>
      <c r="H91" s="680">
        <v>0.016</v>
      </c>
      <c r="I91" s="1525"/>
      <c r="J91" s="1635"/>
      <c r="K91" s="1635"/>
      <c r="L91" s="1635"/>
      <c r="M91" s="1635"/>
      <c r="N91" s="1635"/>
      <c r="O91" s="1635"/>
      <c r="P91" s="1635"/>
      <c r="Q91" s="1635"/>
      <c r="R91" s="675"/>
      <c r="S91" s="1635">
        <v>0</v>
      </c>
    </row>
    <row s="1850" customFormat="1" customHeight="1" ht="22.5">
      <c r="A92" s="1632"/>
      <c r="B92" s="1635"/>
      <c r="C92" s="1928" t="s">
        <v>103</v>
      </c>
      <c r="D92" s="2108" t="s">
        <v>1378</v>
      </c>
      <c r="E92" s="2517" t="s">
        <v>1379</v>
      </c>
      <c r="F92" s="2312" t="str">
        <f>IF(TEMPLATE_SPHERE="HEAT","Гкал/час","тыс. куб. м/сутки")</f>
        <v>Гкал/час</v>
      </c>
      <c r="G92" s="680"/>
      <c r="H92" s="680">
        <v>0.037</v>
      </c>
      <c r="I92" s="1525"/>
      <c r="J92" s="1635"/>
      <c r="K92" s="1635"/>
      <c r="L92" s="1635"/>
      <c r="M92" s="1635"/>
      <c r="N92" s="1635"/>
      <c r="O92" s="1635"/>
      <c r="P92" s="1635"/>
      <c r="Q92" s="1635"/>
      <c r="R92" s="675"/>
      <c r="S92" s="1635">
        <v>0</v>
      </c>
    </row>
    <row s="1850" customFormat="1" customHeight="1" ht="22.5">
      <c r="A93" s="1632"/>
      <c r="B93" s="1635"/>
      <c r="C93" s="1928" t="s">
        <v>103</v>
      </c>
      <c r="D93" s="2108" t="s">
        <v>1380</v>
      </c>
      <c r="E93" s="2517" t="s">
        <v>1381</v>
      </c>
      <c r="F93" s="2312" t="str">
        <f>IF(TEMPLATE_SPHERE="HEAT","Гкал/час","тыс. куб. м/сутки")</f>
        <v>Гкал/час</v>
      </c>
      <c r="G93" s="680"/>
      <c r="H93" s="680">
        <v>0.102</v>
      </c>
      <c r="I93" s="1525"/>
      <c r="J93" s="1635"/>
      <c r="K93" s="1635"/>
      <c r="L93" s="1635"/>
      <c r="M93" s="1635"/>
      <c r="N93" s="1635"/>
      <c r="O93" s="1635"/>
      <c r="P93" s="1635"/>
      <c r="Q93" s="1635"/>
      <c r="R93" s="675"/>
      <c r="S93" s="1635">
        <v>0</v>
      </c>
    </row>
    <row s="1850" customFormat="1" customHeight="1" ht="22.5">
      <c r="A94" s="1632"/>
      <c r="B94" s="1635"/>
      <c r="C94" s="1928" t="s">
        <v>103</v>
      </c>
      <c r="D94" s="2108" t="s">
        <v>1382</v>
      </c>
      <c r="E94" s="2517" t="s">
        <v>1383</v>
      </c>
      <c r="F94" s="2312" t="str">
        <f>IF(TEMPLATE_SPHERE="HEAT","Гкал/час","тыс. куб. м/сутки")</f>
        <v>Гкал/час</v>
      </c>
      <c r="G94" s="680"/>
      <c r="H94" s="680">
        <v>0.343</v>
      </c>
      <c r="I94" s="1525"/>
      <c r="J94" s="1635"/>
      <c r="K94" s="1635"/>
      <c r="L94" s="1635"/>
      <c r="M94" s="1635"/>
      <c r="N94" s="1635"/>
      <c r="O94" s="1635"/>
      <c r="P94" s="1635"/>
      <c r="Q94" s="1635"/>
      <c r="R94" s="675"/>
      <c r="S94" s="1635">
        <v>0</v>
      </c>
    </row>
    <row s="1850" customFormat="1" customHeight="1" ht="22.5">
      <c r="A95" s="1632"/>
      <c r="B95" s="1635"/>
      <c r="C95" s="1928" t="s">
        <v>103</v>
      </c>
      <c r="D95" s="2108" t="s">
        <v>1384</v>
      </c>
      <c r="E95" s="2517" t="s">
        <v>1385</v>
      </c>
      <c r="F95" s="2312" t="str">
        <f>IF(TEMPLATE_SPHERE="HEAT","Гкал/час","тыс. куб. м/сутки")</f>
        <v>Гкал/час</v>
      </c>
      <c r="G95" s="680"/>
      <c r="H95" s="680">
        <v>0.636</v>
      </c>
      <c r="I95" s="1525"/>
      <c r="J95" s="1635"/>
      <c r="K95" s="1635"/>
      <c r="L95" s="1635"/>
      <c r="M95" s="1635"/>
      <c r="N95" s="1635"/>
      <c r="O95" s="1635"/>
      <c r="P95" s="1635"/>
      <c r="Q95" s="1635"/>
      <c r="R95" s="675"/>
      <c r="S95" s="1635">
        <v>0</v>
      </c>
    </row>
    <row s="1850" customFormat="1" customHeight="1" ht="22.5">
      <c r="A96" s="1632"/>
      <c r="B96" s="1635"/>
      <c r="C96" s="1928" t="s">
        <v>103</v>
      </c>
      <c r="D96" s="2108" t="s">
        <v>1386</v>
      </c>
      <c r="E96" s="2517" t="s">
        <v>1387</v>
      </c>
      <c r="F96" s="2312" t="str">
        <f>IF(TEMPLATE_SPHERE="HEAT","Гкал/час","тыс. куб. м/сутки")</f>
        <v>Гкал/час</v>
      </c>
      <c r="G96" s="680"/>
      <c r="H96" s="680">
        <v>0.079</v>
      </c>
      <c r="I96" s="1525"/>
      <c r="J96" s="1635"/>
      <c r="K96" s="1635"/>
      <c r="L96" s="1635"/>
      <c r="M96" s="1635"/>
      <c r="N96" s="1635"/>
      <c r="O96" s="1635"/>
      <c r="P96" s="1635"/>
      <c r="Q96" s="1635"/>
      <c r="R96" s="675"/>
      <c r="S96" s="1635">
        <v>0</v>
      </c>
    </row>
    <row s="1850" customFormat="1" customHeight="1" ht="22.5">
      <c r="A97" s="1632"/>
      <c r="B97" s="1635"/>
      <c r="C97" s="1928" t="s">
        <v>103</v>
      </c>
      <c r="D97" s="2108" t="s">
        <v>1388</v>
      </c>
      <c r="E97" s="2517" t="s">
        <v>1389</v>
      </c>
      <c r="F97" s="2312" t="str">
        <f>IF(TEMPLATE_SPHERE="HEAT","Гкал/час","тыс. куб. м/сутки")</f>
        <v>Гкал/час</v>
      </c>
      <c r="G97" s="680"/>
      <c r="H97" s="680">
        <v>0.972</v>
      </c>
      <c r="I97" s="1525"/>
      <c r="J97" s="1635"/>
      <c r="K97" s="1635"/>
      <c r="L97" s="1635"/>
      <c r="M97" s="1635"/>
      <c r="N97" s="1635"/>
      <c r="O97" s="1635"/>
      <c r="P97" s="1635"/>
      <c r="Q97" s="1635"/>
      <c r="R97" s="675"/>
      <c r="S97" s="1635">
        <v>0</v>
      </c>
    </row>
    <row s="1850" customFormat="1" customHeight="1" ht="22.5">
      <c r="A98" s="1632"/>
      <c r="B98" s="1635"/>
      <c r="C98" s="1928" t="s">
        <v>103</v>
      </c>
      <c r="D98" s="2108" t="s">
        <v>1390</v>
      </c>
      <c r="E98" s="2517" t="s">
        <v>1391</v>
      </c>
      <c r="F98" s="2312" t="str">
        <f>IF(TEMPLATE_SPHERE="HEAT","Гкал/час","тыс. куб. м/сутки")</f>
        <v>Гкал/час</v>
      </c>
      <c r="G98" s="680"/>
      <c r="H98" s="680">
        <v>0.004</v>
      </c>
      <c r="I98" s="1525"/>
      <c r="J98" s="1635"/>
      <c r="K98" s="1635"/>
      <c r="L98" s="1635"/>
      <c r="M98" s="1635"/>
      <c r="N98" s="1635"/>
      <c r="O98" s="1635"/>
      <c r="P98" s="1635"/>
      <c r="Q98" s="1635"/>
      <c r="R98" s="675"/>
      <c r="S98" s="1635">
        <v>0</v>
      </c>
    </row>
    <row s="1850" customFormat="1" customHeight="1" ht="22.5">
      <c r="A99" s="1632"/>
      <c r="B99" s="1635"/>
      <c r="C99" s="1928" t="s">
        <v>103</v>
      </c>
      <c r="D99" s="2108" t="s">
        <v>1392</v>
      </c>
      <c r="E99" s="2517" t="s">
        <v>1393</v>
      </c>
      <c r="F99" s="2312" t="str">
        <f>IF(TEMPLATE_SPHERE="HEAT","Гкал/час","тыс. куб. м/сутки")</f>
        <v>Гкал/час</v>
      </c>
      <c r="G99" s="680"/>
      <c r="H99" s="680">
        <v>0.228</v>
      </c>
      <c r="I99" s="1525"/>
      <c r="J99" s="1635"/>
      <c r="K99" s="1635"/>
      <c r="L99" s="1635"/>
      <c r="M99" s="1635"/>
      <c r="N99" s="1635"/>
      <c r="O99" s="1635"/>
      <c r="P99" s="1635"/>
      <c r="Q99" s="1635"/>
      <c r="R99" s="675"/>
      <c r="S99" s="1635">
        <v>0</v>
      </c>
    </row>
    <row s="1850" customFormat="1" customHeight="1" ht="22.5">
      <c r="A100" s="1632"/>
      <c r="B100" s="1635"/>
      <c r="C100" s="1928" t="s">
        <v>103</v>
      </c>
      <c r="D100" s="2108" t="s">
        <v>1394</v>
      </c>
      <c r="E100" s="2517" t="s">
        <v>1395</v>
      </c>
      <c r="F100" s="2312" t="str">
        <f>IF(TEMPLATE_SPHERE="HEAT","Гкал/час","тыс. куб. м/сутки")</f>
        <v>Гкал/час</v>
      </c>
      <c r="G100" s="680"/>
      <c r="H100" s="680">
        <v>1.51</v>
      </c>
      <c r="I100" s="1525"/>
      <c r="J100" s="1635"/>
      <c r="K100" s="1635"/>
      <c r="L100" s="1635"/>
      <c r="M100" s="1635"/>
      <c r="N100" s="1635"/>
      <c r="O100" s="1635"/>
      <c r="P100" s="1635"/>
      <c r="Q100" s="1635"/>
      <c r="R100" s="675"/>
      <c r="S100" s="1635">
        <v>0</v>
      </c>
    </row>
    <row s="1850" customFormat="1" customHeight="1" ht="22.5">
      <c r="A101" s="1632"/>
      <c r="B101" s="1635"/>
      <c r="C101" s="1928" t="s">
        <v>103</v>
      </c>
      <c r="D101" s="2108" t="s">
        <v>1396</v>
      </c>
      <c r="E101" s="2517" t="s">
        <v>1397</v>
      </c>
      <c r="F101" s="2312" t="str">
        <f>IF(TEMPLATE_SPHERE="HEAT","Гкал/час","тыс. куб. м/сутки")</f>
        <v>Гкал/час</v>
      </c>
      <c r="G101" s="680"/>
      <c r="H101" s="680">
        <v>0</v>
      </c>
      <c r="I101" s="1525"/>
      <c r="J101" s="1635"/>
      <c r="K101" s="1635"/>
      <c r="L101" s="1635"/>
      <c r="M101" s="1635"/>
      <c r="N101" s="1635"/>
      <c r="O101" s="1635"/>
      <c r="P101" s="1635"/>
      <c r="Q101" s="1635"/>
      <c r="R101" s="675"/>
      <c r="S101" s="1635">
        <v>0</v>
      </c>
    </row>
    <row s="1850" customFormat="1" customHeight="1" ht="22.5">
      <c r="A102" s="1632"/>
      <c r="B102" s="1635"/>
      <c r="C102" s="1928" t="s">
        <v>103</v>
      </c>
      <c r="D102" s="2108" t="s">
        <v>1398</v>
      </c>
      <c r="E102" s="2517" t="s">
        <v>1399</v>
      </c>
      <c r="F102" s="2312" t="str">
        <f>IF(TEMPLATE_SPHERE="HEAT","Гкал/час","тыс. куб. м/сутки")</f>
        <v>Гкал/час</v>
      </c>
      <c r="G102" s="680"/>
      <c r="H102" s="680">
        <v>0.122</v>
      </c>
      <c r="I102" s="1525"/>
      <c r="J102" s="1635"/>
      <c r="K102" s="1635"/>
      <c r="L102" s="1635"/>
      <c r="M102" s="1635"/>
      <c r="N102" s="1635"/>
      <c r="O102" s="1635"/>
      <c r="P102" s="1635"/>
      <c r="Q102" s="1635"/>
      <c r="R102" s="675"/>
      <c r="S102" s="1635">
        <v>0</v>
      </c>
    </row>
    <row s="1850" customFormat="1" customHeight="1" ht="22.5">
      <c r="A103" s="1632"/>
      <c r="B103" s="1635"/>
      <c r="C103" s="1928" t="s">
        <v>103</v>
      </c>
      <c r="D103" s="2108" t="s">
        <v>1400</v>
      </c>
      <c r="E103" s="2517" t="s">
        <v>1401</v>
      </c>
      <c r="F103" s="2312" t="str">
        <f>IF(TEMPLATE_SPHERE="HEAT","Гкал/час","тыс. куб. м/сутки")</f>
        <v>Гкал/час</v>
      </c>
      <c r="G103" s="680"/>
      <c r="H103" s="680">
        <v>0.214</v>
      </c>
      <c r="I103" s="1525"/>
      <c r="J103" s="1635"/>
      <c r="K103" s="1635"/>
      <c r="L103" s="1635"/>
      <c r="M103" s="1635"/>
      <c r="N103" s="1635"/>
      <c r="O103" s="1635"/>
      <c r="P103" s="1635"/>
      <c r="Q103" s="1635"/>
      <c r="R103" s="675"/>
      <c r="S103" s="1635">
        <v>0</v>
      </c>
    </row>
    <row s="1850" customFormat="1" customHeight="1" ht="22.5">
      <c r="A104" s="1632"/>
      <c r="B104" s="1635"/>
      <c r="C104" s="1928" t="s">
        <v>103</v>
      </c>
      <c r="D104" s="2108" t="s">
        <v>1402</v>
      </c>
      <c r="E104" s="2517" t="s">
        <v>1403</v>
      </c>
      <c r="F104" s="2312" t="str">
        <f>IF(TEMPLATE_SPHERE="HEAT","Гкал/час","тыс. куб. м/сутки")</f>
        <v>Гкал/час</v>
      </c>
      <c r="G104" s="680"/>
      <c r="H104" s="680">
        <v>0.889</v>
      </c>
      <c r="I104" s="1525"/>
      <c r="J104" s="1635"/>
      <c r="K104" s="1635"/>
      <c r="L104" s="1635"/>
      <c r="M104" s="1635"/>
      <c r="N104" s="1635"/>
      <c r="O104" s="1635"/>
      <c r="P104" s="1635"/>
      <c r="Q104" s="1635"/>
      <c r="R104" s="675"/>
      <c r="S104" s="1635">
        <v>0</v>
      </c>
    </row>
    <row s="1850" customFormat="1" customHeight="1" ht="22.5">
      <c r="A105" s="1632"/>
      <c r="B105" s="1635"/>
      <c r="C105" s="1928" t="s">
        <v>103</v>
      </c>
      <c r="D105" s="2108" t="s">
        <v>1404</v>
      </c>
      <c r="E105" s="2517" t="s">
        <v>1405</v>
      </c>
      <c r="F105" s="2312" t="str">
        <f>IF(TEMPLATE_SPHERE="HEAT","Гкал/час","тыс. куб. м/сутки")</f>
        <v>Гкал/час</v>
      </c>
      <c r="G105" s="680"/>
      <c r="H105" s="680">
        <v>0</v>
      </c>
      <c r="I105" s="1525"/>
      <c r="J105" s="1635"/>
      <c r="K105" s="1635"/>
      <c r="L105" s="1635"/>
      <c r="M105" s="1635"/>
      <c r="N105" s="1635"/>
      <c r="O105" s="1635"/>
      <c r="P105" s="1635"/>
      <c r="Q105" s="1635"/>
      <c r="R105" s="675"/>
      <c r="S105" s="1635">
        <v>0</v>
      </c>
    </row>
    <row s="1850" customFormat="1" customHeight="1" ht="22.5">
      <c r="A106" s="1632"/>
      <c r="B106" s="1635"/>
      <c r="C106" s="1928" t="s">
        <v>103</v>
      </c>
      <c r="D106" s="2108" t="s">
        <v>1406</v>
      </c>
      <c r="E106" s="2517" t="s">
        <v>1407</v>
      </c>
      <c r="F106" s="2312" t="str">
        <f>IF(TEMPLATE_SPHERE="HEAT","Гкал/час","тыс. куб. м/сутки")</f>
        <v>Гкал/час</v>
      </c>
      <c r="G106" s="680"/>
      <c r="H106" s="680">
        <v>0</v>
      </c>
      <c r="I106" s="1525"/>
      <c r="J106" s="1635"/>
      <c r="K106" s="1635"/>
      <c r="L106" s="1635"/>
      <c r="M106" s="1635"/>
      <c r="N106" s="1635"/>
      <c r="O106" s="1635"/>
      <c r="P106" s="1635"/>
      <c r="Q106" s="1635"/>
      <c r="R106" s="675"/>
      <c r="S106" s="1635">
        <v>0</v>
      </c>
    </row>
    <row s="1850" customFormat="1" customHeight="1" ht="22.5">
      <c r="A107" s="1632"/>
      <c r="B107" s="1635"/>
      <c r="C107" s="1928" t="s">
        <v>103</v>
      </c>
      <c r="D107" s="2108" t="s">
        <v>1408</v>
      </c>
      <c r="E107" s="2517" t="s">
        <v>1409</v>
      </c>
      <c r="F107" s="2312" t="str">
        <f>IF(TEMPLATE_SPHERE="HEAT","Гкал/час","тыс. куб. м/сутки")</f>
        <v>Гкал/час</v>
      </c>
      <c r="G107" s="680"/>
      <c r="H107" s="680">
        <v>0.15</v>
      </c>
      <c r="I107" s="1525"/>
      <c r="J107" s="1635"/>
      <c r="K107" s="1635"/>
      <c r="L107" s="1635"/>
      <c r="M107" s="1635"/>
      <c r="N107" s="1635"/>
      <c r="O107" s="1635"/>
      <c r="P107" s="1635"/>
      <c r="Q107" s="1635"/>
      <c r="R107" s="675"/>
      <c r="S107" s="1635">
        <v>0</v>
      </c>
    </row>
    <row s="1850" customFormat="1" customHeight="1" ht="22.5">
      <c r="A108" s="1632"/>
      <c r="B108" s="1635"/>
      <c r="C108" s="1928" t="s">
        <v>103</v>
      </c>
      <c r="D108" s="2108" t="s">
        <v>1410</v>
      </c>
      <c r="E108" s="2517" t="s">
        <v>1411</v>
      </c>
      <c r="F108" s="2312" t="str">
        <f>IF(TEMPLATE_SPHERE="HEAT","Гкал/час","тыс. куб. м/сутки")</f>
        <v>Гкал/час</v>
      </c>
      <c r="G108" s="680"/>
      <c r="H108" s="680">
        <v>0</v>
      </c>
      <c r="I108" s="1525"/>
      <c r="J108" s="1635"/>
      <c r="K108" s="1635"/>
      <c r="L108" s="1635"/>
      <c r="M108" s="1635"/>
      <c r="N108" s="1635"/>
      <c r="O108" s="1635"/>
      <c r="P108" s="1635"/>
      <c r="Q108" s="1635"/>
      <c r="R108" s="675"/>
      <c r="S108" s="1635">
        <v>0</v>
      </c>
    </row>
    <row s="1850" customFormat="1" customHeight="1" ht="22.5">
      <c r="A109" s="1632"/>
      <c r="B109" s="1635"/>
      <c r="C109" s="1928" t="s">
        <v>103</v>
      </c>
      <c r="D109" s="2108" t="s">
        <v>1412</v>
      </c>
      <c r="E109" s="2517" t="s">
        <v>1413</v>
      </c>
      <c r="F109" s="2312" t="str">
        <f>IF(TEMPLATE_SPHERE="HEAT","Гкал/час","тыс. куб. м/сутки")</f>
        <v>Гкал/час</v>
      </c>
      <c r="G109" s="680"/>
      <c r="H109" s="680">
        <v>0.102</v>
      </c>
      <c r="I109" s="1525"/>
      <c r="J109" s="1635"/>
      <c r="K109" s="1635"/>
      <c r="L109" s="1635"/>
      <c r="M109" s="1635"/>
      <c r="N109" s="1635"/>
      <c r="O109" s="1635"/>
      <c r="P109" s="1635"/>
      <c r="Q109" s="1635"/>
      <c r="R109" s="675"/>
      <c r="S109" s="1635">
        <v>0</v>
      </c>
    </row>
    <row s="1850" customFormat="1" customHeight="1" ht="22.5">
      <c r="A110" s="1632"/>
      <c r="B110" s="1635"/>
      <c r="C110" s="1928" t="s">
        <v>103</v>
      </c>
      <c r="D110" s="2108" t="s">
        <v>1414</v>
      </c>
      <c r="E110" s="2517" t="s">
        <v>1415</v>
      </c>
      <c r="F110" s="2312" t="str">
        <f>IF(TEMPLATE_SPHERE="HEAT","Гкал/час","тыс. куб. м/сутки")</f>
        <v>Гкал/час</v>
      </c>
      <c r="G110" s="680"/>
      <c r="H110" s="680">
        <v>4.752</v>
      </c>
      <c r="I110" s="1525"/>
      <c r="J110" s="1635"/>
      <c r="K110" s="1635"/>
      <c r="L110" s="1635"/>
      <c r="M110" s="1635"/>
      <c r="N110" s="1635"/>
      <c r="O110" s="1635"/>
      <c r="P110" s="1635"/>
      <c r="Q110" s="1635"/>
      <c r="R110" s="675"/>
      <c r="S110" s="1635">
        <v>0</v>
      </c>
    </row>
    <row s="1850" customFormat="1" customHeight="1" ht="22.5">
      <c r="A111" s="1632"/>
      <c r="B111" s="1635"/>
      <c r="C111" s="1928" t="s">
        <v>103</v>
      </c>
      <c r="D111" s="2108" t="s">
        <v>1416</v>
      </c>
      <c r="E111" s="2517" t="s">
        <v>1417</v>
      </c>
      <c r="F111" s="2312" t="str">
        <f>IF(TEMPLATE_SPHERE="HEAT","Гкал/час","тыс. куб. м/сутки")</f>
        <v>Гкал/час</v>
      </c>
      <c r="G111" s="680"/>
      <c r="H111" s="680">
        <v>0.091</v>
      </c>
      <c r="I111" s="1525"/>
      <c r="J111" s="1635"/>
      <c r="K111" s="1635"/>
      <c r="L111" s="1635"/>
      <c r="M111" s="1635"/>
      <c r="N111" s="1635"/>
      <c r="O111" s="1635"/>
      <c r="P111" s="1635"/>
      <c r="Q111" s="1635"/>
      <c r="R111" s="675"/>
      <c r="S111" s="1635">
        <v>0</v>
      </c>
    </row>
    <row s="1850" customFormat="1" customHeight="1" ht="22.5">
      <c r="A112" s="1632"/>
      <c r="B112" s="1635"/>
      <c r="C112" s="1928" t="s">
        <v>103</v>
      </c>
      <c r="D112" s="2108" t="s">
        <v>1418</v>
      </c>
      <c r="E112" s="2517" t="s">
        <v>1419</v>
      </c>
      <c r="F112" s="2312" t="str">
        <f>IF(TEMPLATE_SPHERE="HEAT","Гкал/час","тыс. куб. м/сутки")</f>
        <v>Гкал/час</v>
      </c>
      <c r="G112" s="680"/>
      <c r="H112" s="680">
        <v>0</v>
      </c>
      <c r="I112" s="1525"/>
      <c r="J112" s="1635"/>
      <c r="K112" s="1635"/>
      <c r="L112" s="1635"/>
      <c r="M112" s="1635"/>
      <c r="N112" s="1635"/>
      <c r="O112" s="1635"/>
      <c r="P112" s="1635"/>
      <c r="Q112" s="1635"/>
      <c r="R112" s="675"/>
      <c r="S112" s="1635">
        <v>0</v>
      </c>
    </row>
    <row s="1850" customFormat="1" customHeight="1" ht="22.5">
      <c r="A113" s="1632"/>
      <c r="B113" s="1635"/>
      <c r="C113" s="1928" t="s">
        <v>103</v>
      </c>
      <c r="D113" s="2108" t="s">
        <v>1420</v>
      </c>
      <c r="E113" s="2517" t="s">
        <v>1421</v>
      </c>
      <c r="F113" s="2312" t="str">
        <f>IF(TEMPLATE_SPHERE="HEAT","Гкал/час","тыс. куб. м/сутки")</f>
        <v>Гкал/час</v>
      </c>
      <c r="G113" s="680"/>
      <c r="H113" s="680">
        <v>0.115</v>
      </c>
      <c r="I113" s="1525"/>
      <c r="J113" s="1635"/>
      <c r="K113" s="1635"/>
      <c r="L113" s="1635"/>
      <c r="M113" s="1635"/>
      <c r="N113" s="1635"/>
      <c r="O113" s="1635"/>
      <c r="P113" s="1635"/>
      <c r="Q113" s="1635"/>
      <c r="R113" s="675"/>
      <c r="S113" s="1635">
        <v>0</v>
      </c>
    </row>
    <row s="1850" customFormat="1" customHeight="1" ht="22.5">
      <c r="A114" s="1632"/>
      <c r="B114" s="1635"/>
      <c r="C114" s="1928" t="s">
        <v>103</v>
      </c>
      <c r="D114" s="2108" t="s">
        <v>1422</v>
      </c>
      <c r="E114" s="2517" t="s">
        <v>1423</v>
      </c>
      <c r="F114" s="2312" t="str">
        <f>IF(TEMPLATE_SPHERE="HEAT","Гкал/час","тыс. куб. м/сутки")</f>
        <v>Гкал/час</v>
      </c>
      <c r="G114" s="680"/>
      <c r="H114" s="680">
        <v>0.278</v>
      </c>
      <c r="I114" s="1525"/>
      <c r="J114" s="1635"/>
      <c r="K114" s="1635"/>
      <c r="L114" s="1635"/>
      <c r="M114" s="1635"/>
      <c r="N114" s="1635"/>
      <c r="O114" s="1635"/>
      <c r="P114" s="1635"/>
      <c r="Q114" s="1635"/>
      <c r="R114" s="675"/>
      <c r="S114" s="1635">
        <v>0</v>
      </c>
    </row>
    <row s="1850" customFormat="1" customHeight="1" ht="22.5">
      <c r="A115" s="1632"/>
      <c r="B115" s="1635"/>
      <c r="C115" s="1928" t="s">
        <v>103</v>
      </c>
      <c r="D115" s="2108" t="s">
        <v>1424</v>
      </c>
      <c r="E115" s="2517" t="s">
        <v>1425</v>
      </c>
      <c r="F115" s="2312" t="str">
        <f>IF(TEMPLATE_SPHERE="HEAT","Гкал/час","тыс. куб. м/сутки")</f>
        <v>Гкал/час</v>
      </c>
      <c r="G115" s="680"/>
      <c r="H115" s="680">
        <v>0.055</v>
      </c>
      <c r="I115" s="1525"/>
      <c r="J115" s="1635"/>
      <c r="K115" s="1635"/>
      <c r="L115" s="1635"/>
      <c r="M115" s="1635"/>
      <c r="N115" s="1635"/>
      <c r="O115" s="1635"/>
      <c r="P115" s="1635"/>
      <c r="Q115" s="1635"/>
      <c r="R115" s="675"/>
      <c r="S115" s="1635">
        <v>0</v>
      </c>
    </row>
    <row s="1850" customFormat="1" customHeight="1" ht="22.5">
      <c r="A116" s="1632"/>
      <c r="B116" s="1635"/>
      <c r="C116" s="1928" t="s">
        <v>103</v>
      </c>
      <c r="D116" s="2108" t="s">
        <v>1426</v>
      </c>
      <c r="E116" s="2517" t="s">
        <v>1427</v>
      </c>
      <c r="F116" s="2312" t="str">
        <f>IF(TEMPLATE_SPHERE="HEAT","Гкал/час","тыс. куб. м/сутки")</f>
        <v>Гкал/час</v>
      </c>
      <c r="G116" s="680"/>
      <c r="H116" s="680">
        <v>0</v>
      </c>
      <c r="I116" s="1525"/>
      <c r="J116" s="1635"/>
      <c r="K116" s="1635"/>
      <c r="L116" s="1635"/>
      <c r="M116" s="1635"/>
      <c r="N116" s="1635"/>
      <c r="O116" s="1635"/>
      <c r="P116" s="1635"/>
      <c r="Q116" s="1635"/>
      <c r="R116" s="675"/>
      <c r="S116" s="1635">
        <v>0</v>
      </c>
    </row>
    <row s="1850" customFormat="1" customHeight="1" ht="22.5">
      <c r="A117" s="1632"/>
      <c r="B117" s="1635"/>
      <c r="C117" s="1928" t="s">
        <v>103</v>
      </c>
      <c r="D117" s="2108" t="s">
        <v>1428</v>
      </c>
      <c r="E117" s="2517" t="s">
        <v>1429</v>
      </c>
      <c r="F117" s="2312" t="str">
        <f>IF(TEMPLATE_SPHERE="HEAT","Гкал/час","тыс. куб. м/сутки")</f>
        <v>Гкал/час</v>
      </c>
      <c r="G117" s="680"/>
      <c r="H117" s="680">
        <v>0</v>
      </c>
      <c r="I117" s="1525"/>
      <c r="J117" s="1635"/>
      <c r="K117" s="1635"/>
      <c r="L117" s="1635"/>
      <c r="M117" s="1635"/>
      <c r="N117" s="1635"/>
      <c r="O117" s="1635"/>
      <c r="P117" s="1635"/>
      <c r="Q117" s="1635"/>
      <c r="R117" s="675"/>
      <c r="S117" s="1635">
        <v>0</v>
      </c>
    </row>
    <row s="1850" customFormat="1" customHeight="1" ht="22.5">
      <c r="A118" s="1632"/>
      <c r="B118" s="1635"/>
      <c r="C118" s="1928" t="s">
        <v>103</v>
      </c>
      <c r="D118" s="2108" t="s">
        <v>1430</v>
      </c>
      <c r="E118" s="2517" t="s">
        <v>1431</v>
      </c>
      <c r="F118" s="2312" t="str">
        <f>IF(TEMPLATE_SPHERE="HEAT","Гкал/час","тыс. куб. м/сутки")</f>
        <v>Гкал/час</v>
      </c>
      <c r="G118" s="680"/>
      <c r="H118" s="680">
        <v>0.712</v>
      </c>
      <c r="I118" s="1525"/>
      <c r="J118" s="1635"/>
      <c r="K118" s="1635"/>
      <c r="L118" s="1635"/>
      <c r="M118" s="1635"/>
      <c r="N118" s="1635"/>
      <c r="O118" s="1635"/>
      <c r="P118" s="1635"/>
      <c r="Q118" s="1635"/>
      <c r="R118" s="675"/>
      <c r="S118" s="1635">
        <v>0</v>
      </c>
    </row>
    <row s="1850" customFormat="1" customHeight="1" ht="22.5">
      <c r="A119" s="1632"/>
      <c r="B119" s="1635"/>
      <c r="C119" s="1928" t="s">
        <v>103</v>
      </c>
      <c r="D119" s="2108" t="s">
        <v>1432</v>
      </c>
      <c r="E119" s="2517" t="s">
        <v>1433</v>
      </c>
      <c r="F119" s="2312" t="str">
        <f>IF(TEMPLATE_SPHERE="HEAT","Гкал/час","тыс. куб. м/сутки")</f>
        <v>Гкал/час</v>
      </c>
      <c r="G119" s="680"/>
      <c r="H119" s="680">
        <v>0</v>
      </c>
      <c r="I119" s="1525"/>
      <c r="J119" s="1635"/>
      <c r="K119" s="1635"/>
      <c r="L119" s="1635"/>
      <c r="M119" s="1635"/>
      <c r="N119" s="1635"/>
      <c r="O119" s="1635"/>
      <c r="P119" s="1635"/>
      <c r="Q119" s="1635"/>
      <c r="R119" s="675"/>
      <c r="S119" s="1635">
        <v>0</v>
      </c>
    </row>
    <row s="1850" customFormat="1" customHeight="1" ht="22.5">
      <c r="A120" s="1632"/>
      <c r="B120" s="1635"/>
      <c r="C120" s="1928" t="s">
        <v>103</v>
      </c>
      <c r="D120" s="2108" t="s">
        <v>1434</v>
      </c>
      <c r="E120" s="2517" t="s">
        <v>1435</v>
      </c>
      <c r="F120" s="2312" t="str">
        <f>IF(TEMPLATE_SPHERE="HEAT","Гкал/час","тыс. куб. м/сутки")</f>
        <v>Гкал/час</v>
      </c>
      <c r="G120" s="680"/>
      <c r="H120" s="680">
        <v>0.82</v>
      </c>
      <c r="I120" s="1525"/>
      <c r="J120" s="1635"/>
      <c r="K120" s="1635"/>
      <c r="L120" s="1635"/>
      <c r="M120" s="1635"/>
      <c r="N120" s="1635"/>
      <c r="O120" s="1635"/>
      <c r="P120" s="1635"/>
      <c r="Q120" s="1635"/>
      <c r="R120" s="675"/>
      <c r="S120" s="1635">
        <v>0</v>
      </c>
    </row>
    <row s="1850" customFormat="1" customHeight="1" ht="22.5">
      <c r="A121" s="1632"/>
      <c r="B121" s="1635"/>
      <c r="C121" s="1928" t="s">
        <v>103</v>
      </c>
      <c r="D121" s="2108" t="s">
        <v>1436</v>
      </c>
      <c r="E121" s="2517" t="s">
        <v>1437</v>
      </c>
      <c r="F121" s="2312" t="str">
        <f>IF(TEMPLATE_SPHERE="HEAT","Гкал/час","тыс. куб. м/сутки")</f>
        <v>Гкал/час</v>
      </c>
      <c r="G121" s="680"/>
      <c r="H121" s="680">
        <v>0.218</v>
      </c>
      <c r="I121" s="1525"/>
      <c r="J121" s="1635"/>
      <c r="K121" s="1635"/>
      <c r="L121" s="1635"/>
      <c r="M121" s="1635"/>
      <c r="N121" s="1635"/>
      <c r="O121" s="1635"/>
      <c r="P121" s="1635"/>
      <c r="Q121" s="1635"/>
      <c r="R121" s="675"/>
      <c r="S121" s="1635">
        <v>0</v>
      </c>
    </row>
    <row s="1850" customFormat="1" customHeight="1" ht="22.5">
      <c r="A122" s="1632"/>
      <c r="B122" s="1635"/>
      <c r="C122" s="1928" t="s">
        <v>103</v>
      </c>
      <c r="D122" s="2108" t="s">
        <v>1438</v>
      </c>
      <c r="E122" s="2517" t="s">
        <v>1439</v>
      </c>
      <c r="F122" s="2312" t="str">
        <f>IF(TEMPLATE_SPHERE="HEAT","Гкал/час","тыс. куб. м/сутки")</f>
        <v>Гкал/час</v>
      </c>
      <c r="G122" s="680"/>
      <c r="H122" s="680">
        <v>0.288</v>
      </c>
      <c r="I122" s="1525"/>
      <c r="J122" s="1635"/>
      <c r="K122" s="1635"/>
      <c r="L122" s="1635"/>
      <c r="M122" s="1635"/>
      <c r="N122" s="1635"/>
      <c r="O122" s="1635"/>
      <c r="P122" s="1635"/>
      <c r="Q122" s="1635"/>
      <c r="R122" s="675"/>
      <c r="S122" s="1635">
        <v>0</v>
      </c>
    </row>
    <row s="1850" customFormat="1" customHeight="1" ht="22.5">
      <c r="A123" s="1632"/>
      <c r="B123" s="1635"/>
      <c r="C123" s="1928" t="s">
        <v>103</v>
      </c>
      <c r="D123" s="2108" t="s">
        <v>1440</v>
      </c>
      <c r="E123" s="2517" t="s">
        <v>1441</v>
      </c>
      <c r="F123" s="2312" t="str">
        <f>IF(TEMPLATE_SPHERE="HEAT","Гкал/час","тыс. куб. м/сутки")</f>
        <v>Гкал/час</v>
      </c>
      <c r="G123" s="680"/>
      <c r="H123" s="680">
        <v>0.726</v>
      </c>
      <c r="I123" s="1525"/>
      <c r="J123" s="1635"/>
      <c r="K123" s="1635"/>
      <c r="L123" s="1635"/>
      <c r="M123" s="1635"/>
      <c r="N123" s="1635"/>
      <c r="O123" s="1635"/>
      <c r="P123" s="1635"/>
      <c r="Q123" s="1635"/>
      <c r="R123" s="675"/>
      <c r="S123" s="1635">
        <v>0</v>
      </c>
    </row>
    <row s="1850" customFormat="1" customHeight="1" ht="22.5">
      <c r="A124" s="1632"/>
      <c r="B124" s="1635"/>
      <c r="C124" s="1928" t="s">
        <v>103</v>
      </c>
      <c r="D124" s="2108" t="s">
        <v>1442</v>
      </c>
      <c r="E124" s="2517" t="s">
        <v>1443</v>
      </c>
      <c r="F124" s="2312" t="str">
        <f>IF(TEMPLATE_SPHERE="HEAT","Гкал/час","тыс. куб. м/сутки")</f>
        <v>Гкал/час</v>
      </c>
      <c r="G124" s="680"/>
      <c r="H124" s="680">
        <v>0</v>
      </c>
      <c r="I124" s="1525"/>
      <c r="J124" s="1635"/>
      <c r="K124" s="1635"/>
      <c r="L124" s="1635"/>
      <c r="M124" s="1635"/>
      <c r="N124" s="1635"/>
      <c r="O124" s="1635"/>
      <c r="P124" s="1635"/>
      <c r="Q124" s="1635"/>
      <c r="R124" s="675"/>
      <c r="S124" s="1635">
        <v>0</v>
      </c>
    </row>
    <row s="1850" customFormat="1" customHeight="1" ht="22.5">
      <c r="A125" s="1632"/>
      <c r="B125" s="1635"/>
      <c r="C125" s="1928" t="s">
        <v>103</v>
      </c>
      <c r="D125" s="2108" t="s">
        <v>1444</v>
      </c>
      <c r="E125" s="2517" t="s">
        <v>1445</v>
      </c>
      <c r="F125" s="2312" t="str">
        <f>IF(TEMPLATE_SPHERE="HEAT","Гкал/час","тыс. куб. м/сутки")</f>
        <v>Гкал/час</v>
      </c>
      <c r="G125" s="680"/>
      <c r="H125" s="680">
        <v>0</v>
      </c>
      <c r="I125" s="1525"/>
      <c r="J125" s="1635"/>
      <c r="K125" s="1635"/>
      <c r="L125" s="1635"/>
      <c r="M125" s="1635"/>
      <c r="N125" s="1635"/>
      <c r="O125" s="1635"/>
      <c r="P125" s="1635"/>
      <c r="Q125" s="1635"/>
      <c r="R125" s="675"/>
      <c r="S125" s="1635">
        <v>0</v>
      </c>
    </row>
    <row s="1850" customFormat="1" customHeight="1" ht="22.5">
      <c r="A126" s="1632"/>
      <c r="B126" s="1635"/>
      <c r="C126" s="1928" t="s">
        <v>103</v>
      </c>
      <c r="D126" s="2108" t="s">
        <v>1446</v>
      </c>
      <c r="E126" s="2517" t="s">
        <v>1447</v>
      </c>
      <c r="F126" s="2312" t="str">
        <f>IF(TEMPLATE_SPHERE="HEAT","Гкал/час","тыс. куб. м/сутки")</f>
        <v>Гкал/час</v>
      </c>
      <c r="G126" s="680"/>
      <c r="H126" s="680">
        <v>0.412</v>
      </c>
      <c r="I126" s="1525"/>
      <c r="J126" s="1635"/>
      <c r="K126" s="1635"/>
      <c r="L126" s="1635"/>
      <c r="M126" s="1635"/>
      <c r="N126" s="1635"/>
      <c r="O126" s="1635"/>
      <c r="P126" s="1635"/>
      <c r="Q126" s="1635"/>
      <c r="R126" s="675"/>
      <c r="S126" s="1635">
        <v>0</v>
      </c>
    </row>
    <row s="1850" customFormat="1" customHeight="1" ht="22.5">
      <c r="A127" s="1632"/>
      <c r="B127" s="1635"/>
      <c r="C127" s="1928" t="s">
        <v>103</v>
      </c>
      <c r="D127" s="2108" t="s">
        <v>1448</v>
      </c>
      <c r="E127" s="2517" t="s">
        <v>1449</v>
      </c>
      <c r="F127" s="2312" t="str">
        <f>IF(TEMPLATE_SPHERE="HEAT","Гкал/час","тыс. куб. м/сутки")</f>
        <v>Гкал/час</v>
      </c>
      <c r="G127" s="680"/>
      <c r="H127" s="680">
        <v>0.074</v>
      </c>
      <c r="I127" s="1525"/>
      <c r="J127" s="1635"/>
      <c r="K127" s="1635"/>
      <c r="L127" s="1635"/>
      <c r="M127" s="1635"/>
      <c r="N127" s="1635"/>
      <c r="O127" s="1635"/>
      <c r="P127" s="1635"/>
      <c r="Q127" s="1635"/>
      <c r="R127" s="675"/>
      <c r="S127" s="1635">
        <v>0</v>
      </c>
    </row>
    <row s="1850" customFormat="1" customHeight="1" ht="22.5">
      <c r="A128" s="1632"/>
      <c r="B128" s="1635"/>
      <c r="C128" s="1928" t="s">
        <v>103</v>
      </c>
      <c r="D128" s="2108" t="s">
        <v>1450</v>
      </c>
      <c r="E128" s="2517" t="s">
        <v>1451</v>
      </c>
      <c r="F128" s="2312" t="str">
        <f>IF(TEMPLATE_SPHERE="HEAT","Гкал/час","тыс. куб. м/сутки")</f>
        <v>Гкал/час</v>
      </c>
      <c r="G128" s="680"/>
      <c r="H128" s="680">
        <v>0.282</v>
      </c>
      <c r="I128" s="1525"/>
      <c r="J128" s="1635"/>
      <c r="K128" s="1635"/>
      <c r="L128" s="1635"/>
      <c r="M128" s="1635"/>
      <c r="N128" s="1635"/>
      <c r="O128" s="1635"/>
      <c r="P128" s="1635"/>
      <c r="Q128" s="1635"/>
      <c r="R128" s="675"/>
      <c r="S128" s="1635">
        <v>0</v>
      </c>
    </row>
    <row s="1850" customFormat="1" customHeight="1" ht="22.5">
      <c r="A129" s="1632"/>
      <c r="B129" s="1635"/>
      <c r="C129" s="1928" t="s">
        <v>103</v>
      </c>
      <c r="D129" s="2108" t="s">
        <v>1452</v>
      </c>
      <c r="E129" s="2517" t="s">
        <v>1453</v>
      </c>
      <c r="F129" s="2312" t="str">
        <f>IF(TEMPLATE_SPHERE="HEAT","Гкал/час","тыс. куб. м/сутки")</f>
        <v>Гкал/час</v>
      </c>
      <c r="G129" s="680"/>
      <c r="H129" s="680">
        <v>0</v>
      </c>
      <c r="I129" s="1525"/>
      <c r="J129" s="1635"/>
      <c r="K129" s="1635"/>
      <c r="L129" s="1635"/>
      <c r="M129" s="1635"/>
      <c r="N129" s="1635"/>
      <c r="O129" s="1635"/>
      <c r="P129" s="1635"/>
      <c r="Q129" s="1635"/>
      <c r="R129" s="675"/>
      <c r="S129" s="1635">
        <v>0</v>
      </c>
    </row>
    <row s="1850" customFormat="1" customHeight="1" ht="22.5">
      <c r="A130" s="1632"/>
      <c r="B130" s="1635"/>
      <c r="C130" s="1928" t="s">
        <v>103</v>
      </c>
      <c r="D130" s="2108" t="s">
        <v>1454</v>
      </c>
      <c r="E130" s="2517" t="s">
        <v>1455</v>
      </c>
      <c r="F130" s="2312" t="str">
        <f>IF(TEMPLATE_SPHERE="HEAT","Гкал/час","тыс. куб. м/сутки")</f>
        <v>Гкал/час</v>
      </c>
      <c r="G130" s="680"/>
      <c r="H130" s="680">
        <v>0.548</v>
      </c>
      <c r="I130" s="1525"/>
      <c r="J130" s="1635"/>
      <c r="K130" s="1635"/>
      <c r="L130" s="1635"/>
      <c r="M130" s="1635"/>
      <c r="N130" s="1635"/>
      <c r="O130" s="1635"/>
      <c r="P130" s="1635"/>
      <c r="Q130" s="1635"/>
      <c r="R130" s="675"/>
      <c r="S130" s="1635">
        <v>0</v>
      </c>
    </row>
    <row s="1850" customFormat="1" customHeight="1" ht="22.5">
      <c r="A131" s="1632"/>
      <c r="B131" s="1635"/>
      <c r="C131" s="1928" t="s">
        <v>103</v>
      </c>
      <c r="D131" s="2108" t="s">
        <v>1456</v>
      </c>
      <c r="E131" s="2517" t="s">
        <v>1457</v>
      </c>
      <c r="F131" s="2312" t="str">
        <f>IF(TEMPLATE_SPHERE="HEAT","Гкал/час","тыс. куб. м/сутки")</f>
        <v>Гкал/час</v>
      </c>
      <c r="G131" s="680"/>
      <c r="H131" s="680">
        <v>0</v>
      </c>
      <c r="I131" s="1525"/>
      <c r="J131" s="1635"/>
      <c r="K131" s="1635"/>
      <c r="L131" s="1635"/>
      <c r="M131" s="1635"/>
      <c r="N131" s="1635"/>
      <c r="O131" s="1635"/>
      <c r="P131" s="1635"/>
      <c r="Q131" s="1635"/>
      <c r="R131" s="675"/>
      <c r="S131" s="1635">
        <v>0</v>
      </c>
    </row>
    <row s="1850" customFormat="1" customHeight="1" ht="22.5">
      <c r="A132" s="1632"/>
      <c r="B132" s="1635"/>
      <c r="C132" s="1928" t="s">
        <v>103</v>
      </c>
      <c r="D132" s="2108" t="s">
        <v>1458</v>
      </c>
      <c r="E132" s="2517" t="s">
        <v>1459</v>
      </c>
      <c r="F132" s="2312" t="str">
        <f>IF(TEMPLATE_SPHERE="HEAT","Гкал/час","тыс. куб. м/сутки")</f>
        <v>Гкал/час</v>
      </c>
      <c r="G132" s="680"/>
      <c r="H132" s="680">
        <v>0</v>
      </c>
      <c r="I132" s="1525"/>
      <c r="J132" s="1635"/>
      <c r="K132" s="1635"/>
      <c r="L132" s="1635"/>
      <c r="M132" s="1635"/>
      <c r="N132" s="1635"/>
      <c r="O132" s="1635"/>
      <c r="P132" s="1635"/>
      <c r="Q132" s="1635"/>
      <c r="R132" s="675"/>
      <c r="S132" s="1635">
        <v>0</v>
      </c>
    </row>
    <row s="1850" customFormat="1" customHeight="1" ht="22.5">
      <c r="A133" s="1632"/>
      <c r="B133" s="1635"/>
      <c r="C133" s="1928" t="s">
        <v>103</v>
      </c>
      <c r="D133" s="2108" t="s">
        <v>1460</v>
      </c>
      <c r="E133" s="2517" t="s">
        <v>1461</v>
      </c>
      <c r="F133" s="2312" t="str">
        <f>IF(TEMPLATE_SPHERE="HEAT","Гкал/час","тыс. куб. м/сутки")</f>
        <v>Гкал/час</v>
      </c>
      <c r="G133" s="680"/>
      <c r="H133" s="680">
        <v>0.147</v>
      </c>
      <c r="I133" s="1525"/>
      <c r="J133" s="1635"/>
      <c r="K133" s="1635"/>
      <c r="L133" s="1635"/>
      <c r="M133" s="1635"/>
      <c r="N133" s="1635"/>
      <c r="O133" s="1635"/>
      <c r="P133" s="1635"/>
      <c r="Q133" s="1635"/>
      <c r="R133" s="675"/>
      <c r="S133" s="1635">
        <v>0</v>
      </c>
    </row>
    <row s="1850" customFormat="1" customHeight="1" ht="22.5">
      <c r="A134" s="1632"/>
      <c r="B134" s="1635"/>
      <c r="C134" s="1928" t="s">
        <v>103</v>
      </c>
      <c r="D134" s="2108" t="s">
        <v>1462</v>
      </c>
      <c r="E134" s="2517" t="s">
        <v>1463</v>
      </c>
      <c r="F134" s="2312" t="str">
        <f>IF(TEMPLATE_SPHERE="HEAT","Гкал/час","тыс. куб. м/сутки")</f>
        <v>Гкал/час</v>
      </c>
      <c r="G134" s="680"/>
      <c r="H134" s="680">
        <v>0.802</v>
      </c>
      <c r="I134" s="1525"/>
      <c r="J134" s="1635"/>
      <c r="K134" s="1635"/>
      <c r="L134" s="1635"/>
      <c r="M134" s="1635"/>
      <c r="N134" s="1635"/>
      <c r="O134" s="1635"/>
      <c r="P134" s="1635"/>
      <c r="Q134" s="1635"/>
      <c r="R134" s="675"/>
      <c r="S134" s="1635">
        <v>0</v>
      </c>
    </row>
    <row s="1850" customFormat="1" customHeight="1" ht="22.5">
      <c r="A135" s="1632"/>
      <c r="B135" s="1635"/>
      <c r="C135" s="1928" t="s">
        <v>103</v>
      </c>
      <c r="D135" s="2108" t="s">
        <v>1464</v>
      </c>
      <c r="E135" s="2517" t="s">
        <v>1465</v>
      </c>
      <c r="F135" s="2312" t="str">
        <f>IF(TEMPLATE_SPHERE="HEAT","Гкал/час","тыс. куб. м/сутки")</f>
        <v>Гкал/час</v>
      </c>
      <c r="G135" s="680"/>
      <c r="H135" s="680">
        <v>1.647</v>
      </c>
      <c r="I135" s="1525"/>
      <c r="J135" s="1635"/>
      <c r="K135" s="1635"/>
      <c r="L135" s="1635"/>
      <c r="M135" s="1635"/>
      <c r="N135" s="1635"/>
      <c r="O135" s="1635"/>
      <c r="P135" s="1635"/>
      <c r="Q135" s="1635"/>
      <c r="R135" s="675"/>
      <c r="S135" s="1635">
        <v>0</v>
      </c>
    </row>
    <row s="1850" customFormat="1" customHeight="1" ht="22.5">
      <c r="A136" s="1632"/>
      <c r="B136" s="1635"/>
      <c r="C136" s="1928" t="s">
        <v>103</v>
      </c>
      <c r="D136" s="2108" t="s">
        <v>1466</v>
      </c>
      <c r="E136" s="2517" t="s">
        <v>1467</v>
      </c>
      <c r="F136" s="2312" t="str">
        <f>IF(TEMPLATE_SPHERE="HEAT","Гкал/час","тыс. куб. м/сутки")</f>
        <v>Гкал/час</v>
      </c>
      <c r="G136" s="680"/>
      <c r="H136" s="680">
        <v>0.036</v>
      </c>
      <c r="I136" s="1525"/>
      <c r="J136" s="1635"/>
      <c r="K136" s="1635"/>
      <c r="L136" s="1635"/>
      <c r="M136" s="1635"/>
      <c r="N136" s="1635"/>
      <c r="O136" s="1635"/>
      <c r="P136" s="1635"/>
      <c r="Q136" s="1635"/>
      <c r="R136" s="675"/>
      <c r="S136" s="1635">
        <v>0</v>
      </c>
    </row>
    <row s="1850" customFormat="1" customHeight="1" ht="22.5">
      <c r="A137" s="1632"/>
      <c r="B137" s="1635"/>
      <c r="C137" s="1928" t="s">
        <v>103</v>
      </c>
      <c r="D137" s="2108" t="s">
        <v>1468</v>
      </c>
      <c r="E137" s="2517" t="s">
        <v>1469</v>
      </c>
      <c r="F137" s="2312" t="str">
        <f>IF(TEMPLATE_SPHERE="HEAT","Гкал/час","тыс. куб. м/сутки")</f>
        <v>Гкал/час</v>
      </c>
      <c r="G137" s="680"/>
      <c r="H137" s="680">
        <v>0</v>
      </c>
      <c r="I137" s="1525"/>
      <c r="J137" s="1635"/>
      <c r="K137" s="1635"/>
      <c r="L137" s="1635"/>
      <c r="M137" s="1635"/>
      <c r="N137" s="1635"/>
      <c r="O137" s="1635"/>
      <c r="P137" s="1635"/>
      <c r="Q137" s="1635"/>
      <c r="R137" s="675"/>
      <c r="S137" s="1635">
        <v>0</v>
      </c>
    </row>
    <row s="1850" customFormat="1" customHeight="1" ht="22.5">
      <c r="A138" s="1632"/>
      <c r="B138" s="1635"/>
      <c r="C138" s="1928" t="s">
        <v>103</v>
      </c>
      <c r="D138" s="2108" t="s">
        <v>1470</v>
      </c>
      <c r="E138" s="2517" t="s">
        <v>1471</v>
      </c>
      <c r="F138" s="2312" t="str">
        <f>IF(TEMPLATE_SPHERE="HEAT","Гкал/час","тыс. куб. м/сутки")</f>
        <v>Гкал/час</v>
      </c>
      <c r="G138" s="680"/>
      <c r="H138" s="680">
        <v>0</v>
      </c>
      <c r="I138" s="1525"/>
      <c r="J138" s="1635"/>
      <c r="K138" s="1635"/>
      <c r="L138" s="1635"/>
      <c r="M138" s="1635"/>
      <c r="N138" s="1635"/>
      <c r="O138" s="1635"/>
      <c r="P138" s="1635"/>
      <c r="Q138" s="1635"/>
      <c r="R138" s="675"/>
      <c r="S138" s="1635">
        <v>0</v>
      </c>
    </row>
    <row s="1850" customFormat="1" customHeight="1" ht="22.5">
      <c r="A139" s="1632"/>
      <c r="B139" s="1635"/>
      <c r="C139" s="1928" t="s">
        <v>103</v>
      </c>
      <c r="D139" s="2108" t="s">
        <v>1472</v>
      </c>
      <c r="E139" s="2517" t="s">
        <v>1473</v>
      </c>
      <c r="F139" s="2312" t="str">
        <f>IF(TEMPLATE_SPHERE="HEAT","Гкал/час","тыс. куб. м/сутки")</f>
        <v>Гкал/час</v>
      </c>
      <c r="G139" s="680"/>
      <c r="H139" s="680">
        <v>0</v>
      </c>
      <c r="I139" s="1525"/>
      <c r="J139" s="1635"/>
      <c r="K139" s="1635"/>
      <c r="L139" s="1635"/>
      <c r="M139" s="1635"/>
      <c r="N139" s="1635"/>
      <c r="O139" s="1635"/>
      <c r="P139" s="1635"/>
      <c r="Q139" s="1635"/>
      <c r="R139" s="675"/>
      <c r="S139" s="1635">
        <v>0</v>
      </c>
    </row>
    <row s="1850" customFormat="1" customHeight="1" ht="22.5">
      <c r="A140" s="1632"/>
      <c r="B140" s="1635"/>
      <c r="C140" s="1928" t="s">
        <v>103</v>
      </c>
      <c r="D140" s="2108" t="s">
        <v>1474</v>
      </c>
      <c r="E140" s="2517" t="s">
        <v>1475</v>
      </c>
      <c r="F140" s="2312" t="str">
        <f>IF(TEMPLATE_SPHERE="HEAT","Гкал/час","тыс. куб. м/сутки")</f>
        <v>Гкал/час</v>
      </c>
      <c r="G140" s="680"/>
      <c r="H140" s="680">
        <v>0.013</v>
      </c>
      <c r="I140" s="1525"/>
      <c r="J140" s="1635"/>
      <c r="K140" s="1635"/>
      <c r="L140" s="1635"/>
      <c r="M140" s="1635"/>
      <c r="N140" s="1635"/>
      <c r="O140" s="1635"/>
      <c r="P140" s="1635"/>
      <c r="Q140" s="1635"/>
      <c r="R140" s="675"/>
      <c r="S140" s="1635">
        <v>0</v>
      </c>
    </row>
    <row s="1850" customFormat="1" customHeight="1" ht="22.5">
      <c r="A141" s="1632"/>
      <c r="B141" s="1635"/>
      <c r="C141" s="1928" t="s">
        <v>103</v>
      </c>
      <c r="D141" s="2108" t="s">
        <v>1476</v>
      </c>
      <c r="E141" s="2517" t="s">
        <v>1477</v>
      </c>
      <c r="F141" s="2312" t="str">
        <f>IF(TEMPLATE_SPHERE="HEAT","Гкал/час","тыс. куб. м/сутки")</f>
        <v>Гкал/час</v>
      </c>
      <c r="G141" s="680"/>
      <c r="H141" s="680">
        <v>0</v>
      </c>
      <c r="I141" s="1525"/>
      <c r="J141" s="1635"/>
      <c r="K141" s="1635"/>
      <c r="L141" s="1635"/>
      <c r="M141" s="1635"/>
      <c r="N141" s="1635"/>
      <c r="O141" s="1635"/>
      <c r="P141" s="1635"/>
      <c r="Q141" s="1635"/>
      <c r="R141" s="675"/>
      <c r="S141" s="1635">
        <v>0</v>
      </c>
    </row>
    <row s="1850" customFormat="1" customHeight="1" ht="22.5">
      <c r="A142" s="1632"/>
      <c r="B142" s="1635"/>
      <c r="C142" s="1928" t="s">
        <v>103</v>
      </c>
      <c r="D142" s="2108" t="s">
        <v>1478</v>
      </c>
      <c r="E142" s="2517" t="s">
        <v>1479</v>
      </c>
      <c r="F142" s="2312" t="str">
        <f>IF(TEMPLATE_SPHERE="HEAT","Гкал/час","тыс. куб. м/сутки")</f>
        <v>Гкал/час</v>
      </c>
      <c r="G142" s="680"/>
      <c r="H142" s="680">
        <v>0.529</v>
      </c>
      <c r="I142" s="1525"/>
      <c r="J142" s="1635"/>
      <c r="K142" s="1635"/>
      <c r="L142" s="1635"/>
      <c r="M142" s="1635"/>
      <c r="N142" s="1635"/>
      <c r="O142" s="1635"/>
      <c r="P142" s="1635"/>
      <c r="Q142" s="1635"/>
      <c r="R142" s="675"/>
      <c r="S142" s="1635">
        <v>0</v>
      </c>
    </row>
    <row s="1850" customFormat="1" customHeight="1" ht="22.5">
      <c r="A143" s="1632"/>
      <c r="B143" s="1635"/>
      <c r="C143" s="1928" t="s">
        <v>103</v>
      </c>
      <c r="D143" s="2108" t="s">
        <v>1480</v>
      </c>
      <c r="E143" s="2517" t="s">
        <v>1481</v>
      </c>
      <c r="F143" s="2312" t="str">
        <f>IF(TEMPLATE_SPHERE="HEAT","Гкал/час","тыс. куб. м/сутки")</f>
        <v>Гкал/час</v>
      </c>
      <c r="G143" s="680"/>
      <c r="H143" s="680">
        <v>0.122</v>
      </c>
      <c r="I143" s="1525"/>
      <c r="J143" s="1635"/>
      <c r="K143" s="1635"/>
      <c r="L143" s="1635"/>
      <c r="M143" s="1635"/>
      <c r="N143" s="1635"/>
      <c r="O143" s="1635"/>
      <c r="P143" s="1635"/>
      <c r="Q143" s="1635"/>
      <c r="R143" s="675"/>
      <c r="S143" s="1635">
        <v>0</v>
      </c>
    </row>
    <row s="1850" customFormat="1" customHeight="1" ht="22.5">
      <c r="A144" s="1632"/>
      <c r="B144" s="1635"/>
      <c r="C144" s="1928" t="s">
        <v>103</v>
      </c>
      <c r="D144" s="2108" t="s">
        <v>1482</v>
      </c>
      <c r="E144" s="2517" t="s">
        <v>1483</v>
      </c>
      <c r="F144" s="2312" t="str">
        <f>IF(TEMPLATE_SPHERE="HEAT","Гкал/час","тыс. куб. м/сутки")</f>
        <v>Гкал/час</v>
      </c>
      <c r="G144" s="680"/>
      <c r="H144" s="680">
        <v>0</v>
      </c>
      <c r="I144" s="1525"/>
      <c r="J144" s="1635"/>
      <c r="K144" s="1635"/>
      <c r="L144" s="1635"/>
      <c r="M144" s="1635"/>
      <c r="N144" s="1635"/>
      <c r="O144" s="1635"/>
      <c r="P144" s="1635"/>
      <c r="Q144" s="1635"/>
      <c r="R144" s="675"/>
      <c r="S144" s="1635">
        <v>0</v>
      </c>
    </row>
    <row s="1850" customFormat="1" customHeight="1" ht="22.5">
      <c r="A145" s="1632"/>
      <c r="B145" s="1635"/>
      <c r="C145" s="1928" t="s">
        <v>103</v>
      </c>
      <c r="D145" s="2108" t="s">
        <v>1484</v>
      </c>
      <c r="E145" s="2517" t="s">
        <v>1485</v>
      </c>
      <c r="F145" s="2312" t="str">
        <f>IF(TEMPLATE_SPHERE="HEAT","Гкал/час","тыс. куб. м/сутки")</f>
        <v>Гкал/час</v>
      </c>
      <c r="G145" s="680"/>
      <c r="H145" s="680">
        <v>0.057</v>
      </c>
      <c r="I145" s="1525"/>
      <c r="J145" s="1635"/>
      <c r="K145" s="1635"/>
      <c r="L145" s="1635"/>
      <c r="M145" s="1635"/>
      <c r="N145" s="1635"/>
      <c r="O145" s="1635"/>
      <c r="P145" s="1635"/>
      <c r="Q145" s="1635"/>
      <c r="R145" s="675"/>
      <c r="S145" s="1635">
        <v>0</v>
      </c>
    </row>
    <row s="1850" customFormat="1" customHeight="1" ht="22.5">
      <c r="A146" s="1632"/>
      <c r="B146" s="1635"/>
      <c r="C146" s="1928" t="s">
        <v>103</v>
      </c>
      <c r="D146" s="2108" t="s">
        <v>1486</v>
      </c>
      <c r="E146" s="2517" t="s">
        <v>1487</v>
      </c>
      <c r="F146" s="2312" t="str">
        <f>IF(TEMPLATE_SPHERE="HEAT","Гкал/час","тыс. куб. м/сутки")</f>
        <v>Гкал/час</v>
      </c>
      <c r="G146" s="680"/>
      <c r="H146" s="680">
        <v>2.257</v>
      </c>
      <c r="I146" s="1525"/>
      <c r="J146" s="1635"/>
      <c r="K146" s="1635"/>
      <c r="L146" s="1635"/>
      <c r="M146" s="1635"/>
      <c r="N146" s="1635"/>
      <c r="O146" s="1635"/>
      <c r="P146" s="1635"/>
      <c r="Q146" s="1635"/>
      <c r="R146" s="675"/>
      <c r="S146" s="1635">
        <v>0</v>
      </c>
    </row>
    <row s="1850" customFormat="1" customHeight="1" ht="22.5">
      <c r="A147" s="1632"/>
      <c r="B147" s="1635"/>
      <c r="C147" s="1928" t="s">
        <v>103</v>
      </c>
      <c r="D147" s="2108" t="s">
        <v>1488</v>
      </c>
      <c r="E147" s="2517" t="s">
        <v>1489</v>
      </c>
      <c r="F147" s="2312" t="str">
        <f>IF(TEMPLATE_SPHERE="HEAT","Гкал/час","тыс. куб. м/сутки")</f>
        <v>Гкал/час</v>
      </c>
      <c r="G147" s="680"/>
      <c r="H147" s="680">
        <v>0.292</v>
      </c>
      <c r="I147" s="1525"/>
      <c r="J147" s="1635"/>
      <c r="K147" s="1635"/>
      <c r="L147" s="1635"/>
      <c r="M147" s="1635"/>
      <c r="N147" s="1635"/>
      <c r="O147" s="1635"/>
      <c r="P147" s="1635"/>
      <c r="Q147" s="1635"/>
      <c r="R147" s="675"/>
      <c r="S147" s="1635">
        <v>0</v>
      </c>
    </row>
    <row s="1850" customFormat="1" customHeight="1" ht="22.5">
      <c r="A148" s="1632"/>
      <c r="B148" s="1635"/>
      <c r="C148" s="1928" t="s">
        <v>103</v>
      </c>
      <c r="D148" s="2108" t="s">
        <v>1490</v>
      </c>
      <c r="E148" s="2517" t="s">
        <v>1491</v>
      </c>
      <c r="F148" s="2312" t="str">
        <f>IF(TEMPLATE_SPHERE="HEAT","Гкал/час","тыс. куб. м/сутки")</f>
        <v>Гкал/час</v>
      </c>
      <c r="G148" s="680"/>
      <c r="H148" s="680">
        <v>0</v>
      </c>
      <c r="I148" s="1525"/>
      <c r="J148" s="1635"/>
      <c r="K148" s="1635"/>
      <c r="L148" s="1635"/>
      <c r="M148" s="1635"/>
      <c r="N148" s="1635"/>
      <c r="O148" s="1635"/>
      <c r="P148" s="1635"/>
      <c r="Q148" s="1635"/>
      <c r="R148" s="675"/>
      <c r="S148" s="1635">
        <v>0</v>
      </c>
    </row>
    <row s="1850" customFormat="1" customHeight="1" ht="22.5">
      <c r="A149" s="1632"/>
      <c r="B149" s="1635"/>
      <c r="C149" s="1928" t="s">
        <v>103</v>
      </c>
      <c r="D149" s="2108" t="s">
        <v>1492</v>
      </c>
      <c r="E149" s="2517" t="s">
        <v>1493</v>
      </c>
      <c r="F149" s="2312" t="str">
        <f>IF(TEMPLATE_SPHERE="HEAT","Гкал/час","тыс. куб. м/сутки")</f>
        <v>Гкал/час</v>
      </c>
      <c r="G149" s="680"/>
      <c r="H149" s="680">
        <v>0</v>
      </c>
      <c r="I149" s="1525"/>
      <c r="J149" s="1635"/>
      <c r="K149" s="1635"/>
      <c r="L149" s="1635"/>
      <c r="M149" s="1635"/>
      <c r="N149" s="1635"/>
      <c r="O149" s="1635"/>
      <c r="P149" s="1635"/>
      <c r="Q149" s="1635"/>
      <c r="R149" s="675"/>
      <c r="S149" s="1635">
        <v>0</v>
      </c>
    </row>
    <row s="1850" customFormat="1" customHeight="1" ht="22.5">
      <c r="A150" s="1632"/>
      <c r="B150" s="1635"/>
      <c r="C150" s="1928" t="s">
        <v>103</v>
      </c>
      <c r="D150" s="2108" t="s">
        <v>1494</v>
      </c>
      <c r="E150" s="2517" t="s">
        <v>1495</v>
      </c>
      <c r="F150" s="2312" t="str">
        <f>IF(TEMPLATE_SPHERE="HEAT","Гкал/час","тыс. куб. м/сутки")</f>
        <v>Гкал/час</v>
      </c>
      <c r="G150" s="680"/>
      <c r="H150" s="680">
        <v>0.663</v>
      </c>
      <c r="I150" s="1525"/>
      <c r="J150" s="1635"/>
      <c r="K150" s="1635"/>
      <c r="L150" s="1635"/>
      <c r="M150" s="1635"/>
      <c r="N150" s="1635"/>
      <c r="O150" s="1635"/>
      <c r="P150" s="1635"/>
      <c r="Q150" s="1635"/>
      <c r="R150" s="675"/>
      <c r="S150" s="1635">
        <v>0</v>
      </c>
    </row>
    <row s="1850" customFormat="1" customHeight="1" ht="22.5">
      <c r="A151" s="1632"/>
      <c r="B151" s="1635"/>
      <c r="C151" s="1928" t="s">
        <v>103</v>
      </c>
      <c r="D151" s="2108" t="s">
        <v>1496</v>
      </c>
      <c r="E151" s="2517" t="s">
        <v>1497</v>
      </c>
      <c r="F151" s="2312" t="str">
        <f>IF(TEMPLATE_SPHERE="HEAT","Гкал/час","тыс. куб. м/сутки")</f>
        <v>Гкал/час</v>
      </c>
      <c r="G151" s="680"/>
      <c r="H151" s="680">
        <v>0</v>
      </c>
      <c r="I151" s="1525"/>
      <c r="J151" s="1635"/>
      <c r="K151" s="1635"/>
      <c r="L151" s="1635"/>
      <c r="M151" s="1635"/>
      <c r="N151" s="1635"/>
      <c r="O151" s="1635"/>
      <c r="P151" s="1635"/>
      <c r="Q151" s="1635"/>
      <c r="R151" s="675"/>
      <c r="S151" s="1635">
        <v>0</v>
      </c>
    </row>
    <row s="1850" customFormat="1" customHeight="1" ht="22.5">
      <c r="A152" s="1632"/>
      <c r="B152" s="1635"/>
      <c r="C152" s="1928" t="s">
        <v>103</v>
      </c>
      <c r="D152" s="2108" t="s">
        <v>1498</v>
      </c>
      <c r="E152" s="2517" t="s">
        <v>1499</v>
      </c>
      <c r="F152" s="2312" t="str">
        <f>IF(TEMPLATE_SPHERE="HEAT","Гкал/час","тыс. куб. м/сутки")</f>
        <v>Гкал/час</v>
      </c>
      <c r="G152" s="680"/>
      <c r="H152" s="680">
        <v>0</v>
      </c>
      <c r="I152" s="1525"/>
      <c r="J152" s="1635"/>
      <c r="K152" s="1635"/>
      <c r="L152" s="1635"/>
      <c r="M152" s="1635"/>
      <c r="N152" s="1635"/>
      <c r="O152" s="1635"/>
      <c r="P152" s="1635"/>
      <c r="Q152" s="1635"/>
      <c r="R152" s="675"/>
      <c r="S152" s="1635">
        <v>0</v>
      </c>
    </row>
    <row s="1850" customFormat="1" customHeight="1" ht="22.5">
      <c r="A153" s="1632"/>
      <c r="B153" s="1635"/>
      <c r="C153" s="1928" t="s">
        <v>103</v>
      </c>
      <c r="D153" s="2108" t="s">
        <v>1500</v>
      </c>
      <c r="E153" s="2517" t="s">
        <v>1501</v>
      </c>
      <c r="F153" s="2312" t="str">
        <f>IF(TEMPLATE_SPHERE="HEAT","Гкал/час","тыс. куб. м/сутки")</f>
        <v>Гкал/час</v>
      </c>
      <c r="G153" s="680"/>
      <c r="H153" s="680">
        <v>0.019</v>
      </c>
      <c r="I153" s="1525"/>
      <c r="J153" s="1635"/>
      <c r="K153" s="1635"/>
      <c r="L153" s="1635"/>
      <c r="M153" s="1635"/>
      <c r="N153" s="1635"/>
      <c r="O153" s="1635"/>
      <c r="P153" s="1635"/>
      <c r="Q153" s="1635"/>
      <c r="R153" s="675"/>
      <c r="S153" s="1635">
        <v>0</v>
      </c>
    </row>
    <row s="1850" customFormat="1" customHeight="1" ht="22.5">
      <c r="A154" s="1632"/>
      <c r="B154" s="1635"/>
      <c r="C154" s="1928" t="s">
        <v>103</v>
      </c>
      <c r="D154" s="2108" t="s">
        <v>1502</v>
      </c>
      <c r="E154" s="2517" t="s">
        <v>1503</v>
      </c>
      <c r="F154" s="2312" t="str">
        <f>IF(TEMPLATE_SPHERE="HEAT","Гкал/час","тыс. куб. м/сутки")</f>
        <v>Гкал/час</v>
      </c>
      <c r="G154" s="680"/>
      <c r="H154" s="680">
        <v>0</v>
      </c>
      <c r="I154" s="1525"/>
      <c r="J154" s="1635"/>
      <c r="K154" s="1635"/>
      <c r="L154" s="1635"/>
      <c r="M154" s="1635"/>
      <c r="N154" s="1635"/>
      <c r="O154" s="1635"/>
      <c r="P154" s="1635"/>
      <c r="Q154" s="1635"/>
      <c r="R154" s="675"/>
      <c r="S154" s="1635">
        <v>0</v>
      </c>
    </row>
    <row s="1850" customFormat="1" customHeight="1" ht="22.5">
      <c r="A155" s="1632"/>
      <c r="B155" s="1635"/>
      <c r="C155" s="1928" t="s">
        <v>103</v>
      </c>
      <c r="D155" s="2108" t="s">
        <v>1504</v>
      </c>
      <c r="E155" s="2517" t="s">
        <v>1505</v>
      </c>
      <c r="F155" s="2312" t="str">
        <f>IF(TEMPLATE_SPHERE="HEAT","Гкал/час","тыс. куб. м/сутки")</f>
        <v>Гкал/час</v>
      </c>
      <c r="G155" s="680"/>
      <c r="H155" s="680">
        <v>0</v>
      </c>
      <c r="I155" s="1525"/>
      <c r="J155" s="1635"/>
      <c r="K155" s="1635"/>
      <c r="L155" s="1635"/>
      <c r="M155" s="1635"/>
      <c r="N155" s="1635"/>
      <c r="O155" s="1635"/>
      <c r="P155" s="1635"/>
      <c r="Q155" s="1635"/>
      <c r="R155" s="675"/>
      <c r="S155" s="1635">
        <v>0</v>
      </c>
    </row>
    <row s="1850" customFormat="1" customHeight="1" ht="22.5">
      <c r="A156" s="1632"/>
      <c r="B156" s="1635"/>
      <c r="C156" s="1928" t="s">
        <v>103</v>
      </c>
      <c r="D156" s="2108" t="s">
        <v>1506</v>
      </c>
      <c r="E156" s="2517" t="s">
        <v>1507</v>
      </c>
      <c r="F156" s="2312" t="str">
        <f>IF(TEMPLATE_SPHERE="HEAT","Гкал/час","тыс. куб. м/сутки")</f>
        <v>Гкал/час</v>
      </c>
      <c r="G156" s="680"/>
      <c r="H156" s="680">
        <v>0</v>
      </c>
      <c r="I156" s="1525"/>
      <c r="J156" s="1635"/>
      <c r="K156" s="1635"/>
      <c r="L156" s="1635"/>
      <c r="M156" s="1635"/>
      <c r="N156" s="1635"/>
      <c r="O156" s="1635"/>
      <c r="P156" s="1635"/>
      <c r="Q156" s="1635"/>
      <c r="R156" s="675"/>
      <c r="S156" s="1635">
        <v>0</v>
      </c>
    </row>
    <row s="1850" customFormat="1" customHeight="1" ht="22.5">
      <c r="A157" s="1632"/>
      <c r="B157" s="1635"/>
      <c r="C157" s="1928" t="s">
        <v>103</v>
      </c>
      <c r="D157" s="2108" t="s">
        <v>1508</v>
      </c>
      <c r="E157" s="2517" t="s">
        <v>1509</v>
      </c>
      <c r="F157" s="2312" t="str">
        <f>IF(TEMPLATE_SPHERE="HEAT","Гкал/час","тыс. куб. м/сутки")</f>
        <v>Гкал/час</v>
      </c>
      <c r="G157" s="680"/>
      <c r="H157" s="680">
        <v>0.188</v>
      </c>
      <c r="I157" s="1525"/>
      <c r="J157" s="1635"/>
      <c r="K157" s="1635"/>
      <c r="L157" s="1635"/>
      <c r="M157" s="1635"/>
      <c r="N157" s="1635"/>
      <c r="O157" s="1635"/>
      <c r="P157" s="1635"/>
      <c r="Q157" s="1635"/>
      <c r="R157" s="675"/>
      <c r="S157" s="1635">
        <v>0</v>
      </c>
    </row>
    <row s="1850" customFormat="1" customHeight="1" ht="22.5">
      <c r="A158" s="1632"/>
      <c r="B158" s="1635"/>
      <c r="C158" s="1928" t="s">
        <v>103</v>
      </c>
      <c r="D158" s="2108" t="s">
        <v>1510</v>
      </c>
      <c r="E158" s="2517" t="s">
        <v>1511</v>
      </c>
      <c r="F158" s="2312" t="str">
        <f>IF(TEMPLATE_SPHERE="HEAT","Гкал/час","тыс. куб. м/сутки")</f>
        <v>Гкал/час</v>
      </c>
      <c r="G158" s="680"/>
      <c r="H158" s="680">
        <v>0</v>
      </c>
      <c r="I158" s="1525"/>
      <c r="J158" s="1635"/>
      <c r="K158" s="1635"/>
      <c r="L158" s="1635"/>
      <c r="M158" s="1635"/>
      <c r="N158" s="1635"/>
      <c r="O158" s="1635"/>
      <c r="P158" s="1635"/>
      <c r="Q158" s="1635"/>
      <c r="R158" s="675"/>
      <c r="S158" s="1635">
        <v>0</v>
      </c>
    </row>
    <row s="1850" customFormat="1" customHeight="1" ht="22.5">
      <c r="A159" s="1632"/>
      <c r="B159" s="1635"/>
      <c r="C159" s="1928" t="s">
        <v>103</v>
      </c>
      <c r="D159" s="2108" t="s">
        <v>1512</v>
      </c>
      <c r="E159" s="2517" t="s">
        <v>1513</v>
      </c>
      <c r="F159" s="2312" t="str">
        <f>IF(TEMPLATE_SPHERE="HEAT","Гкал/час","тыс. куб. м/сутки")</f>
        <v>Гкал/час</v>
      </c>
      <c r="G159" s="680"/>
      <c r="H159" s="680">
        <v>0</v>
      </c>
      <c r="I159" s="1525"/>
      <c r="J159" s="1635"/>
      <c r="K159" s="1635"/>
      <c r="L159" s="1635"/>
      <c r="M159" s="1635"/>
      <c r="N159" s="1635"/>
      <c r="O159" s="1635"/>
      <c r="P159" s="1635"/>
      <c r="Q159" s="1635"/>
      <c r="R159" s="675"/>
      <c r="S159" s="1635">
        <v>0</v>
      </c>
    </row>
    <row s="1850" customFormat="1" customHeight="1" ht="22.5">
      <c r="A160" s="1632"/>
      <c r="B160" s="1635"/>
      <c r="C160" s="1928" t="s">
        <v>103</v>
      </c>
      <c r="D160" s="2108" t="s">
        <v>1514</v>
      </c>
      <c r="E160" s="2517" t="s">
        <v>1515</v>
      </c>
      <c r="F160" s="2312" t="str">
        <f>IF(TEMPLATE_SPHERE="HEAT","Гкал/час","тыс. куб. м/сутки")</f>
        <v>Гкал/час</v>
      </c>
      <c r="G160" s="680"/>
      <c r="H160" s="680">
        <v>0.027</v>
      </c>
      <c r="I160" s="1525"/>
      <c r="J160" s="1635"/>
      <c r="K160" s="1635"/>
      <c r="L160" s="1635"/>
      <c r="M160" s="1635"/>
      <c r="N160" s="1635"/>
      <c r="O160" s="1635"/>
      <c r="P160" s="1635"/>
      <c r="Q160" s="1635"/>
      <c r="R160" s="675"/>
      <c r="S160" s="1635">
        <v>0</v>
      </c>
    </row>
    <row s="1850" customFormat="1" customHeight="1" ht="22.5">
      <c r="A161" s="1632"/>
      <c r="B161" s="1635"/>
      <c r="C161" s="1928" t="s">
        <v>103</v>
      </c>
      <c r="D161" s="2108" t="s">
        <v>1516</v>
      </c>
      <c r="E161" s="2517" t="s">
        <v>1517</v>
      </c>
      <c r="F161" s="2312" t="str">
        <f>IF(TEMPLATE_SPHERE="HEAT","Гкал/час","тыс. куб. м/сутки")</f>
        <v>Гкал/час</v>
      </c>
      <c r="G161" s="680"/>
      <c r="H161" s="680">
        <v>0.011</v>
      </c>
      <c r="I161" s="1525"/>
      <c r="J161" s="1635"/>
      <c r="K161" s="1635"/>
      <c r="L161" s="1635"/>
      <c r="M161" s="1635"/>
      <c r="N161" s="1635"/>
      <c r="O161" s="1635"/>
      <c r="P161" s="1635"/>
      <c r="Q161" s="1635"/>
      <c r="R161" s="675"/>
      <c r="S161" s="1635">
        <v>0</v>
      </c>
    </row>
    <row s="1850" customFormat="1" customHeight="1" ht="22.5">
      <c r="A162" s="1632"/>
      <c r="B162" s="1635"/>
      <c r="C162" s="1928" t="s">
        <v>103</v>
      </c>
      <c r="D162" s="2108" t="s">
        <v>1518</v>
      </c>
      <c r="E162" s="2517" t="s">
        <v>1519</v>
      </c>
      <c r="F162" s="2312" t="str">
        <f>IF(TEMPLATE_SPHERE="HEAT","Гкал/час","тыс. куб. м/сутки")</f>
        <v>Гкал/час</v>
      </c>
      <c r="G162" s="680"/>
      <c r="H162" s="680">
        <v>0</v>
      </c>
      <c r="I162" s="1525"/>
      <c r="J162" s="1635"/>
      <c r="K162" s="1635"/>
      <c r="L162" s="1635"/>
      <c r="M162" s="1635"/>
      <c r="N162" s="1635"/>
      <c r="O162" s="1635"/>
      <c r="P162" s="1635"/>
      <c r="Q162" s="1635"/>
      <c r="R162" s="675"/>
      <c r="S162" s="1635">
        <v>0</v>
      </c>
    </row>
    <row s="1850" customFormat="1" customHeight="1" ht="22.5">
      <c r="A163" s="1632"/>
      <c r="B163" s="1635"/>
      <c r="C163" s="1928" t="s">
        <v>103</v>
      </c>
      <c r="D163" s="2108" t="s">
        <v>1520</v>
      </c>
      <c r="E163" s="2517" t="s">
        <v>1521</v>
      </c>
      <c r="F163" s="2312" t="str">
        <f>IF(TEMPLATE_SPHERE="HEAT","Гкал/час","тыс. куб. м/сутки")</f>
        <v>Гкал/час</v>
      </c>
      <c r="G163" s="680"/>
      <c r="H163" s="680">
        <v>0.256</v>
      </c>
      <c r="I163" s="1525"/>
      <c r="J163" s="1635"/>
      <c r="K163" s="1635"/>
      <c r="L163" s="1635"/>
      <c r="M163" s="1635"/>
      <c r="N163" s="1635"/>
      <c r="O163" s="1635"/>
      <c r="P163" s="1635"/>
      <c r="Q163" s="1635"/>
      <c r="R163" s="675"/>
      <c r="S163" s="1635">
        <v>0</v>
      </c>
    </row>
    <row s="1850" customFormat="1" customHeight="1" ht="22.5">
      <c r="A164" s="1632"/>
      <c r="B164" s="1635"/>
      <c r="C164" s="1928" t="s">
        <v>103</v>
      </c>
      <c r="D164" s="2108" t="s">
        <v>1522</v>
      </c>
      <c r="E164" s="2517" t="s">
        <v>1523</v>
      </c>
      <c r="F164" s="2312" t="str">
        <f>IF(TEMPLATE_SPHERE="HEAT","Гкал/час","тыс. куб. м/сутки")</f>
        <v>Гкал/час</v>
      </c>
      <c r="G164" s="680"/>
      <c r="H164" s="680">
        <v>0.058</v>
      </c>
      <c r="I164" s="1525"/>
      <c r="J164" s="1635"/>
      <c r="K164" s="1635"/>
      <c r="L164" s="1635"/>
      <c r="M164" s="1635"/>
      <c r="N164" s="1635"/>
      <c r="O164" s="1635"/>
      <c r="P164" s="1635"/>
      <c r="Q164" s="1635"/>
      <c r="R164" s="675"/>
      <c r="S164" s="1635">
        <v>0</v>
      </c>
    </row>
    <row s="1850" customFormat="1" customHeight="1" ht="22.5">
      <c r="A165" s="1632"/>
      <c r="B165" s="1635"/>
      <c r="C165" s="1928" t="s">
        <v>103</v>
      </c>
      <c r="D165" s="2108" t="s">
        <v>1524</v>
      </c>
      <c r="E165" s="2517" t="s">
        <v>1525</v>
      </c>
      <c r="F165" s="2312" t="str">
        <f>IF(TEMPLATE_SPHERE="HEAT","Гкал/час","тыс. куб. м/сутки")</f>
        <v>Гкал/час</v>
      </c>
      <c r="G165" s="680"/>
      <c r="H165" s="680">
        <v>0.187</v>
      </c>
      <c r="I165" s="1525"/>
      <c r="J165" s="1635"/>
      <c r="K165" s="1635"/>
      <c r="L165" s="1635"/>
      <c r="M165" s="1635"/>
      <c r="N165" s="1635"/>
      <c r="O165" s="1635"/>
      <c r="P165" s="1635"/>
      <c r="Q165" s="1635"/>
      <c r="R165" s="675"/>
      <c r="S165" s="1635">
        <v>0</v>
      </c>
    </row>
    <row s="1850" customFormat="1" customHeight="1" ht="22.5">
      <c r="A166" s="1632"/>
      <c r="B166" s="1635"/>
      <c r="C166" s="1928" t="s">
        <v>103</v>
      </c>
      <c r="D166" s="2108" t="s">
        <v>1526</v>
      </c>
      <c r="E166" s="2517" t="s">
        <v>1527</v>
      </c>
      <c r="F166" s="2312" t="str">
        <f>IF(TEMPLATE_SPHERE="HEAT","Гкал/час","тыс. куб. м/сутки")</f>
        <v>Гкал/час</v>
      </c>
      <c r="G166" s="680"/>
      <c r="H166" s="680">
        <v>0.042</v>
      </c>
      <c r="I166" s="1525"/>
      <c r="J166" s="1635"/>
      <c r="K166" s="1635"/>
      <c r="L166" s="1635"/>
      <c r="M166" s="1635"/>
      <c r="N166" s="1635"/>
      <c r="O166" s="1635"/>
      <c r="P166" s="1635"/>
      <c r="Q166" s="1635"/>
      <c r="R166" s="675"/>
      <c r="S166" s="1635">
        <v>0</v>
      </c>
    </row>
    <row s="1850" customFormat="1" customHeight="1" ht="22.5">
      <c r="A167" s="1632"/>
      <c r="B167" s="1635"/>
      <c r="C167" s="1928" t="s">
        <v>103</v>
      </c>
      <c r="D167" s="2108" t="s">
        <v>1528</v>
      </c>
      <c r="E167" s="2517" t="s">
        <v>1529</v>
      </c>
      <c r="F167" s="2312" t="str">
        <f>IF(TEMPLATE_SPHERE="HEAT","Гкал/час","тыс. куб. м/сутки")</f>
        <v>Гкал/час</v>
      </c>
      <c r="G167" s="680"/>
      <c r="H167" s="680">
        <v>0</v>
      </c>
      <c r="I167" s="1525"/>
      <c r="J167" s="1635"/>
      <c r="K167" s="1635"/>
      <c r="L167" s="1635"/>
      <c r="M167" s="1635"/>
      <c r="N167" s="1635"/>
      <c r="O167" s="1635"/>
      <c r="P167" s="1635"/>
      <c r="Q167" s="1635"/>
      <c r="R167" s="675"/>
      <c r="S167" s="1635">
        <v>0</v>
      </c>
    </row>
    <row s="1850" customFormat="1" customHeight="1" ht="22.5">
      <c r="A168" s="1632"/>
      <c r="B168" s="1635"/>
      <c r="C168" s="1928" t="s">
        <v>103</v>
      </c>
      <c r="D168" s="2108" t="s">
        <v>1530</v>
      </c>
      <c r="E168" s="2517" t="s">
        <v>1531</v>
      </c>
      <c r="F168" s="2312" t="str">
        <f>IF(TEMPLATE_SPHERE="HEAT","Гкал/час","тыс. куб. м/сутки")</f>
        <v>Гкал/час</v>
      </c>
      <c r="G168" s="680"/>
      <c r="H168" s="680">
        <v>0.602</v>
      </c>
      <c r="I168" s="1525"/>
      <c r="J168" s="1635"/>
      <c r="K168" s="1635"/>
      <c r="L168" s="1635"/>
      <c r="M168" s="1635"/>
      <c r="N168" s="1635"/>
      <c r="O168" s="1635"/>
      <c r="P168" s="1635"/>
      <c r="Q168" s="1635"/>
      <c r="R168" s="675"/>
      <c r="S168" s="1635">
        <v>0</v>
      </c>
    </row>
    <row s="1850" customFormat="1" customHeight="1" ht="22.5">
      <c r="A169" s="1632"/>
      <c r="B169" s="1635"/>
      <c r="C169" s="1928" t="s">
        <v>103</v>
      </c>
      <c r="D169" s="2108" t="s">
        <v>1532</v>
      </c>
      <c r="E169" s="2517" t="s">
        <v>1533</v>
      </c>
      <c r="F169" s="2312" t="str">
        <f>IF(TEMPLATE_SPHERE="HEAT","Гкал/час","тыс. куб. м/сутки")</f>
        <v>Гкал/час</v>
      </c>
      <c r="G169" s="680"/>
      <c r="H169" s="680">
        <v>0.253</v>
      </c>
      <c r="I169" s="1525"/>
      <c r="J169" s="1635"/>
      <c r="K169" s="1635"/>
      <c r="L169" s="1635"/>
      <c r="M169" s="1635"/>
      <c r="N169" s="1635"/>
      <c r="O169" s="1635"/>
      <c r="P169" s="1635"/>
      <c r="Q169" s="1635"/>
      <c r="R169" s="675"/>
      <c r="S169" s="1635">
        <v>0</v>
      </c>
    </row>
    <row s="1850" customFormat="1" customHeight="1" ht="22.5">
      <c r="A170" s="1632"/>
      <c r="B170" s="1635"/>
      <c r="C170" s="1928" t="s">
        <v>103</v>
      </c>
      <c r="D170" s="2108" t="s">
        <v>1534</v>
      </c>
      <c r="E170" s="2517" t="s">
        <v>1535</v>
      </c>
      <c r="F170" s="2312" t="str">
        <f>IF(TEMPLATE_SPHERE="HEAT","Гкал/час","тыс. куб. м/сутки")</f>
        <v>Гкал/час</v>
      </c>
      <c r="G170" s="680"/>
      <c r="H170" s="680">
        <v>0.919</v>
      </c>
      <c r="I170" s="1525"/>
      <c r="J170" s="1635"/>
      <c r="K170" s="1635"/>
      <c r="L170" s="1635"/>
      <c r="M170" s="1635"/>
      <c r="N170" s="1635"/>
      <c r="O170" s="1635"/>
      <c r="P170" s="1635"/>
      <c r="Q170" s="1635"/>
      <c r="R170" s="675"/>
      <c r="S170" s="1635">
        <v>0</v>
      </c>
    </row>
    <row s="1850" customFormat="1" customHeight="1" ht="22.5">
      <c r="A171" s="1632"/>
      <c r="B171" s="1635"/>
      <c r="C171" s="1928" t="s">
        <v>103</v>
      </c>
      <c r="D171" s="2108" t="s">
        <v>1536</v>
      </c>
      <c r="E171" s="2517" t="s">
        <v>1537</v>
      </c>
      <c r="F171" s="2312" t="str">
        <f>IF(TEMPLATE_SPHERE="HEAT","Гкал/час","тыс. куб. м/сутки")</f>
        <v>Гкал/час</v>
      </c>
      <c r="G171" s="680"/>
      <c r="H171" s="680">
        <v>0</v>
      </c>
      <c r="I171" s="1525"/>
      <c r="J171" s="1635"/>
      <c r="K171" s="1635"/>
      <c r="L171" s="1635"/>
      <c r="M171" s="1635"/>
      <c r="N171" s="1635"/>
      <c r="O171" s="1635"/>
      <c r="P171" s="1635"/>
      <c r="Q171" s="1635"/>
      <c r="R171" s="675"/>
      <c r="S171" s="1635">
        <v>0</v>
      </c>
    </row>
    <row s="1850" customFormat="1" customHeight="1" ht="22.5">
      <c r="A172" s="1632"/>
      <c r="B172" s="1635"/>
      <c r="C172" s="1928" t="s">
        <v>103</v>
      </c>
      <c r="D172" s="2108" t="s">
        <v>1538</v>
      </c>
      <c r="E172" s="2517" t="s">
        <v>1539</v>
      </c>
      <c r="F172" s="2312" t="str">
        <f>IF(TEMPLATE_SPHERE="HEAT","Гкал/час","тыс. куб. м/сутки")</f>
        <v>Гкал/час</v>
      </c>
      <c r="G172" s="680"/>
      <c r="H172" s="680">
        <v>0.016</v>
      </c>
      <c r="I172" s="1525"/>
      <c r="J172" s="1635"/>
      <c r="K172" s="1635"/>
      <c r="L172" s="1635"/>
      <c r="M172" s="1635"/>
      <c r="N172" s="1635"/>
      <c r="O172" s="1635"/>
      <c r="P172" s="1635"/>
      <c r="Q172" s="1635"/>
      <c r="R172" s="675"/>
      <c r="S172" s="1635">
        <v>0</v>
      </c>
    </row>
    <row s="1850" customFormat="1" customHeight="1" ht="22.5">
      <c r="A173" s="1632"/>
      <c r="B173" s="1635"/>
      <c r="C173" s="1928" t="s">
        <v>103</v>
      </c>
      <c r="D173" s="2108" t="s">
        <v>1540</v>
      </c>
      <c r="E173" s="2517" t="s">
        <v>1541</v>
      </c>
      <c r="F173" s="2312" t="str">
        <f>IF(TEMPLATE_SPHERE="HEAT","Гкал/час","тыс. куб. м/сутки")</f>
        <v>Гкал/час</v>
      </c>
      <c r="G173" s="680"/>
      <c r="H173" s="680">
        <v>0.049</v>
      </c>
      <c r="I173" s="1525"/>
      <c r="J173" s="1635"/>
      <c r="K173" s="1635"/>
      <c r="L173" s="1635"/>
      <c r="M173" s="1635"/>
      <c r="N173" s="1635"/>
      <c r="O173" s="1635"/>
      <c r="P173" s="1635"/>
      <c r="Q173" s="1635"/>
      <c r="R173" s="675"/>
      <c r="S173" s="1635">
        <v>0</v>
      </c>
    </row>
    <row s="1850" customFormat="1" customHeight="1" ht="22.5">
      <c r="A174" s="1632"/>
      <c r="B174" s="1635"/>
      <c r="C174" s="1928" t="s">
        <v>103</v>
      </c>
      <c r="D174" s="2108" t="s">
        <v>1542</v>
      </c>
      <c r="E174" s="2517" t="s">
        <v>1543</v>
      </c>
      <c r="F174" s="2312" t="str">
        <f>IF(TEMPLATE_SPHERE="HEAT","Гкал/час","тыс. куб. м/сутки")</f>
        <v>Гкал/час</v>
      </c>
      <c r="G174" s="680"/>
      <c r="H174" s="680">
        <v>0</v>
      </c>
      <c r="I174" s="1525"/>
      <c r="J174" s="1635"/>
      <c r="K174" s="1635"/>
      <c r="L174" s="1635"/>
      <c r="M174" s="1635"/>
      <c r="N174" s="1635"/>
      <c r="O174" s="1635"/>
      <c r="P174" s="1635"/>
      <c r="Q174" s="1635"/>
      <c r="R174" s="675"/>
      <c r="S174" s="1635">
        <v>0</v>
      </c>
    </row>
    <row s="1850" customFormat="1" customHeight="1" ht="22.5">
      <c r="A175" s="1632"/>
      <c r="B175" s="1635"/>
      <c r="C175" s="1928" t="s">
        <v>103</v>
      </c>
      <c r="D175" s="2108" t="s">
        <v>1544</v>
      </c>
      <c r="E175" s="2517" t="s">
        <v>1545</v>
      </c>
      <c r="F175" s="2312" t="str">
        <f>IF(TEMPLATE_SPHERE="HEAT","Гкал/час","тыс. куб. м/сутки")</f>
        <v>Гкал/час</v>
      </c>
      <c r="G175" s="680"/>
      <c r="H175" s="680">
        <v>0</v>
      </c>
      <c r="I175" s="1525"/>
      <c r="J175" s="1635"/>
      <c r="K175" s="1635"/>
      <c r="L175" s="1635"/>
      <c r="M175" s="1635"/>
      <c r="N175" s="1635"/>
      <c r="O175" s="1635"/>
      <c r="P175" s="1635"/>
      <c r="Q175" s="1635"/>
      <c r="R175" s="675"/>
      <c r="S175" s="1635">
        <v>0</v>
      </c>
    </row>
    <row s="1850" customFormat="1" customHeight="1" ht="22.5">
      <c r="A176" s="1632"/>
      <c r="B176" s="1635"/>
      <c r="C176" s="1928" t="s">
        <v>103</v>
      </c>
      <c r="D176" s="2108" t="s">
        <v>1546</v>
      </c>
      <c r="E176" s="2517" t="s">
        <v>1547</v>
      </c>
      <c r="F176" s="2312" t="str">
        <f>IF(TEMPLATE_SPHERE="HEAT","Гкал/час","тыс. куб. м/сутки")</f>
        <v>Гкал/час</v>
      </c>
      <c r="G176" s="680"/>
      <c r="H176" s="680">
        <v>0.244</v>
      </c>
      <c r="I176" s="1525"/>
      <c r="J176" s="1635"/>
      <c r="K176" s="1635"/>
      <c r="L176" s="1635"/>
      <c r="M176" s="1635"/>
      <c r="N176" s="1635"/>
      <c r="O176" s="1635"/>
      <c r="P176" s="1635"/>
      <c r="Q176" s="1635"/>
      <c r="R176" s="675"/>
      <c r="S176" s="1635">
        <v>0</v>
      </c>
    </row>
    <row s="1850" customFormat="1" customHeight="1" ht="22.5">
      <c r="A177" s="1632"/>
      <c r="B177" s="1635"/>
      <c r="C177" s="1928" t="s">
        <v>103</v>
      </c>
      <c r="D177" s="2108" t="s">
        <v>1548</v>
      </c>
      <c r="E177" s="2517" t="s">
        <v>1549</v>
      </c>
      <c r="F177" s="2312" t="str">
        <f>IF(TEMPLATE_SPHERE="HEAT","Гкал/час","тыс. куб. м/сутки")</f>
        <v>Гкал/час</v>
      </c>
      <c r="G177" s="680"/>
      <c r="H177" s="680">
        <v>0</v>
      </c>
      <c r="I177" s="1525"/>
      <c r="J177" s="1635"/>
      <c r="K177" s="1635"/>
      <c r="L177" s="1635"/>
      <c r="M177" s="1635"/>
      <c r="N177" s="1635"/>
      <c r="O177" s="1635"/>
      <c r="P177" s="1635"/>
      <c r="Q177" s="1635"/>
      <c r="R177" s="675"/>
      <c r="S177" s="1635">
        <v>0</v>
      </c>
    </row>
    <row s="1850" customFormat="1" customHeight="1" ht="22.5">
      <c r="A178" s="1632"/>
      <c r="B178" s="1635"/>
      <c r="C178" s="1928" t="s">
        <v>103</v>
      </c>
      <c r="D178" s="2108" t="s">
        <v>1550</v>
      </c>
      <c r="E178" s="2517" t="s">
        <v>1551</v>
      </c>
      <c r="F178" s="2312" t="str">
        <f>IF(TEMPLATE_SPHERE="HEAT","Гкал/час","тыс. куб. м/сутки")</f>
        <v>Гкал/час</v>
      </c>
      <c r="G178" s="680"/>
      <c r="H178" s="680">
        <v>0</v>
      </c>
      <c r="I178" s="1525"/>
      <c r="J178" s="1635"/>
      <c r="K178" s="1635"/>
      <c r="L178" s="1635"/>
      <c r="M178" s="1635"/>
      <c r="N178" s="1635"/>
      <c r="O178" s="1635"/>
      <c r="P178" s="1635"/>
      <c r="Q178" s="1635"/>
      <c r="R178" s="675"/>
      <c r="S178" s="1635">
        <v>0</v>
      </c>
    </row>
    <row s="1850" customFormat="1" customHeight="1" ht="22.5">
      <c r="A179" s="1632"/>
      <c r="B179" s="1635"/>
      <c r="C179" s="1928" t="s">
        <v>103</v>
      </c>
      <c r="D179" s="2108" t="s">
        <v>1552</v>
      </c>
      <c r="E179" s="2517" t="s">
        <v>1553</v>
      </c>
      <c r="F179" s="2312" t="str">
        <f>IF(TEMPLATE_SPHERE="HEAT","Гкал/час","тыс. куб. м/сутки")</f>
        <v>Гкал/час</v>
      </c>
      <c r="G179" s="680"/>
      <c r="H179" s="680">
        <v>0</v>
      </c>
      <c r="I179" s="1525"/>
      <c r="J179" s="1635"/>
      <c r="K179" s="1635"/>
      <c r="L179" s="1635"/>
      <c r="M179" s="1635"/>
      <c r="N179" s="1635"/>
      <c r="O179" s="1635"/>
      <c r="P179" s="1635"/>
      <c r="Q179" s="1635"/>
      <c r="R179" s="675"/>
      <c r="S179" s="1635">
        <v>0</v>
      </c>
    </row>
    <row s="1850" customFormat="1" customHeight="1" ht="22.5">
      <c r="A180" s="1632"/>
      <c r="B180" s="1635"/>
      <c r="C180" s="1928" t="s">
        <v>103</v>
      </c>
      <c r="D180" s="2108" t="s">
        <v>1554</v>
      </c>
      <c r="E180" s="2517" t="s">
        <v>1555</v>
      </c>
      <c r="F180" s="2312" t="str">
        <f>IF(TEMPLATE_SPHERE="HEAT","Гкал/час","тыс. куб. м/сутки")</f>
        <v>Гкал/час</v>
      </c>
      <c r="G180" s="680"/>
      <c r="H180" s="680">
        <v>0.179</v>
      </c>
      <c r="I180" s="1525"/>
      <c r="J180" s="1635"/>
      <c r="K180" s="1635"/>
      <c r="L180" s="1635"/>
      <c r="M180" s="1635"/>
      <c r="N180" s="1635"/>
      <c r="O180" s="1635"/>
      <c r="P180" s="1635"/>
      <c r="Q180" s="1635"/>
      <c r="R180" s="675"/>
      <c r="S180" s="1635">
        <v>0</v>
      </c>
    </row>
    <row s="1850" customFormat="1" customHeight="1" ht="22.5">
      <c r="A181" s="1632"/>
      <c r="B181" s="1635"/>
      <c r="C181" s="1928" t="s">
        <v>103</v>
      </c>
      <c r="D181" s="2108" t="s">
        <v>1556</v>
      </c>
      <c r="E181" s="2517" t="s">
        <v>1557</v>
      </c>
      <c r="F181" s="2312" t="str">
        <f>IF(TEMPLATE_SPHERE="HEAT","Гкал/час","тыс. куб. м/сутки")</f>
        <v>Гкал/час</v>
      </c>
      <c r="G181" s="680"/>
      <c r="H181" s="680">
        <v>0.078</v>
      </c>
      <c r="I181" s="1525"/>
      <c r="J181" s="1635"/>
      <c r="K181" s="1635"/>
      <c r="L181" s="1635"/>
      <c r="M181" s="1635"/>
      <c r="N181" s="1635"/>
      <c r="O181" s="1635"/>
      <c r="P181" s="1635"/>
      <c r="Q181" s="1635"/>
      <c r="R181" s="675"/>
      <c r="S181" s="1635">
        <v>0</v>
      </c>
    </row>
    <row s="1850" customFormat="1" customHeight="1" ht="22.5">
      <c r="A182" s="1632"/>
      <c r="B182" s="1635"/>
      <c r="C182" s="1928" t="s">
        <v>103</v>
      </c>
      <c r="D182" s="2108" t="s">
        <v>1558</v>
      </c>
      <c r="E182" s="2517" t="s">
        <v>1559</v>
      </c>
      <c r="F182" s="2312" t="str">
        <f>IF(TEMPLATE_SPHERE="HEAT","Гкал/час","тыс. куб. м/сутки")</f>
        <v>Гкал/час</v>
      </c>
      <c r="G182" s="680"/>
      <c r="H182" s="680">
        <v>0.434</v>
      </c>
      <c r="I182" s="1525"/>
      <c r="J182" s="1635"/>
      <c r="K182" s="1635"/>
      <c r="L182" s="1635"/>
      <c r="M182" s="1635"/>
      <c r="N182" s="1635"/>
      <c r="O182" s="1635"/>
      <c r="P182" s="1635"/>
      <c r="Q182" s="1635"/>
      <c r="R182" s="675"/>
      <c r="S182" s="1635">
        <v>0</v>
      </c>
    </row>
    <row s="1850" customFormat="1" customHeight="1" ht="22.5">
      <c r="A183" s="1632"/>
      <c r="B183" s="1635"/>
      <c r="C183" s="1928" t="s">
        <v>103</v>
      </c>
      <c r="D183" s="2108" t="s">
        <v>1560</v>
      </c>
      <c r="E183" s="2517" t="s">
        <v>1561</v>
      </c>
      <c r="F183" s="2312" t="str">
        <f>IF(TEMPLATE_SPHERE="HEAT","Гкал/час","тыс. куб. м/сутки")</f>
        <v>Гкал/час</v>
      </c>
      <c r="G183" s="680"/>
      <c r="H183" s="680">
        <v>0.009</v>
      </c>
      <c r="I183" s="1525"/>
      <c r="J183" s="1635"/>
      <c r="K183" s="1635"/>
      <c r="L183" s="1635"/>
      <c r="M183" s="1635"/>
      <c r="N183" s="1635"/>
      <c r="O183" s="1635"/>
      <c r="P183" s="1635"/>
      <c r="Q183" s="1635"/>
      <c r="R183" s="675"/>
      <c r="S183" s="1635">
        <v>0</v>
      </c>
    </row>
    <row s="1850" customFormat="1" customHeight="1" ht="22.5">
      <c r="A184" s="1632"/>
      <c r="B184" s="1635"/>
      <c r="C184" s="1928" t="s">
        <v>103</v>
      </c>
      <c r="D184" s="2108" t="s">
        <v>1562</v>
      </c>
      <c r="E184" s="2517" t="s">
        <v>1563</v>
      </c>
      <c r="F184" s="2312" t="str">
        <f>IF(TEMPLATE_SPHERE="HEAT","Гкал/час","тыс. куб. м/сутки")</f>
        <v>Гкал/час</v>
      </c>
      <c r="G184" s="680"/>
      <c r="H184" s="680">
        <v>0</v>
      </c>
      <c r="I184" s="1525"/>
      <c r="J184" s="1635"/>
      <c r="K184" s="1635"/>
      <c r="L184" s="1635"/>
      <c r="M184" s="1635"/>
      <c r="N184" s="1635"/>
      <c r="O184" s="1635"/>
      <c r="P184" s="1635"/>
      <c r="Q184" s="1635"/>
      <c r="R184" s="675"/>
      <c r="S184" s="1635">
        <v>0</v>
      </c>
    </row>
    <row s="1850" customFormat="1" customHeight="1" ht="22.5">
      <c r="A185" s="1632"/>
      <c r="B185" s="1635"/>
      <c r="C185" s="1928" t="s">
        <v>103</v>
      </c>
      <c r="D185" s="2108" t="s">
        <v>1564</v>
      </c>
      <c r="E185" s="2517" t="s">
        <v>1565</v>
      </c>
      <c r="F185" s="2312" t="str">
        <f>IF(TEMPLATE_SPHERE="HEAT","Гкал/час","тыс. куб. м/сутки")</f>
        <v>Гкал/час</v>
      </c>
      <c r="G185" s="680"/>
      <c r="H185" s="680">
        <v>0.233</v>
      </c>
      <c r="I185" s="1525"/>
      <c r="J185" s="1635"/>
      <c r="K185" s="1635"/>
      <c r="L185" s="1635"/>
      <c r="M185" s="1635"/>
      <c r="N185" s="1635"/>
      <c r="O185" s="1635"/>
      <c r="P185" s="1635"/>
      <c r="Q185" s="1635"/>
      <c r="R185" s="675"/>
      <c r="S185" s="1635">
        <v>0</v>
      </c>
    </row>
    <row s="1850" customFormat="1" customHeight="1" ht="22.5">
      <c r="A186" s="1632"/>
      <c r="B186" s="1635"/>
      <c r="C186" s="1928" t="s">
        <v>103</v>
      </c>
      <c r="D186" s="2108" t="s">
        <v>1566</v>
      </c>
      <c r="E186" s="2517" t="s">
        <v>1567</v>
      </c>
      <c r="F186" s="2312" t="str">
        <f>IF(TEMPLATE_SPHERE="HEAT","Гкал/час","тыс. куб. м/сутки")</f>
        <v>Гкал/час</v>
      </c>
      <c r="G186" s="680"/>
      <c r="H186" s="680">
        <v>0.35</v>
      </c>
      <c r="I186" s="1525"/>
      <c r="J186" s="1635"/>
      <c r="K186" s="1635"/>
      <c r="L186" s="1635"/>
      <c r="M186" s="1635"/>
      <c r="N186" s="1635"/>
      <c r="O186" s="1635"/>
      <c r="P186" s="1635"/>
      <c r="Q186" s="1635"/>
      <c r="R186" s="675"/>
      <c r="S186" s="1635">
        <v>0</v>
      </c>
    </row>
    <row s="1850" customFormat="1" customHeight="1" ht="22.5">
      <c r="A187" s="1632"/>
      <c r="B187" s="1635"/>
      <c r="C187" s="1928" t="s">
        <v>103</v>
      </c>
      <c r="D187" s="2108" t="s">
        <v>1568</v>
      </c>
      <c r="E187" s="2517" t="s">
        <v>1569</v>
      </c>
      <c r="F187" s="2312" t="str">
        <f>IF(TEMPLATE_SPHERE="HEAT","Гкал/час","тыс. куб. м/сутки")</f>
        <v>Гкал/час</v>
      </c>
      <c r="G187" s="680"/>
      <c r="H187" s="680">
        <v>0.988</v>
      </c>
      <c r="I187" s="1525"/>
      <c r="J187" s="1635"/>
      <c r="K187" s="1635"/>
      <c r="L187" s="1635"/>
      <c r="M187" s="1635"/>
      <c r="N187" s="1635"/>
      <c r="O187" s="1635"/>
      <c r="P187" s="1635"/>
      <c r="Q187" s="1635"/>
      <c r="R187" s="675"/>
      <c r="S187" s="1635">
        <v>0</v>
      </c>
    </row>
    <row s="1850" customFormat="1" customHeight="1" ht="22.5">
      <c r="A188" s="1632"/>
      <c r="B188" s="1635"/>
      <c r="C188" s="1928" t="s">
        <v>103</v>
      </c>
      <c r="D188" s="2108" t="s">
        <v>1570</v>
      </c>
      <c r="E188" s="2517" t="s">
        <v>1571</v>
      </c>
      <c r="F188" s="2312" t="str">
        <f>IF(TEMPLATE_SPHERE="HEAT","Гкал/час","тыс. куб. м/сутки")</f>
        <v>Гкал/час</v>
      </c>
      <c r="G188" s="680"/>
      <c r="H188" s="680">
        <v>0.048</v>
      </c>
      <c r="I188" s="1525"/>
      <c r="J188" s="1635"/>
      <c r="K188" s="1635"/>
      <c r="L188" s="1635"/>
      <c r="M188" s="1635"/>
      <c r="N188" s="1635"/>
      <c r="O188" s="1635"/>
      <c r="P188" s="1635"/>
      <c r="Q188" s="1635"/>
      <c r="R188" s="675"/>
      <c r="S188" s="1635">
        <v>0</v>
      </c>
    </row>
    <row s="1850" customFormat="1" customHeight="1" ht="22.5">
      <c r="A189" s="1632"/>
      <c r="B189" s="1635"/>
      <c r="C189" s="1928" t="s">
        <v>103</v>
      </c>
      <c r="D189" s="2108" t="s">
        <v>1572</v>
      </c>
      <c r="E189" s="2517" t="s">
        <v>1573</v>
      </c>
      <c r="F189" s="2312" t="str">
        <f>IF(TEMPLATE_SPHERE="HEAT","Гкал/час","тыс. куб. м/сутки")</f>
        <v>Гкал/час</v>
      </c>
      <c r="G189" s="680"/>
      <c r="H189" s="680">
        <v>0.112</v>
      </c>
      <c r="I189" s="1525"/>
      <c r="J189" s="1635"/>
      <c r="K189" s="1635"/>
      <c r="L189" s="1635"/>
      <c r="M189" s="1635"/>
      <c r="N189" s="1635"/>
      <c r="O189" s="1635"/>
      <c r="P189" s="1635"/>
      <c r="Q189" s="1635"/>
      <c r="R189" s="675"/>
      <c r="S189" s="1635">
        <v>0</v>
      </c>
    </row>
    <row s="1850" customFormat="1" customHeight="1" ht="22.5">
      <c r="A190" s="1632"/>
      <c r="B190" s="1635"/>
      <c r="C190" s="1928" t="s">
        <v>103</v>
      </c>
      <c r="D190" s="2108" t="s">
        <v>1574</v>
      </c>
      <c r="E190" s="2517" t="s">
        <v>1575</v>
      </c>
      <c r="F190" s="2312" t="str">
        <f>IF(TEMPLATE_SPHERE="HEAT","Гкал/час","тыс. куб. м/сутки")</f>
        <v>Гкал/час</v>
      </c>
      <c r="G190" s="680"/>
      <c r="H190" s="680">
        <v>0</v>
      </c>
      <c r="I190" s="1525"/>
      <c r="J190" s="1635"/>
      <c r="K190" s="1635"/>
      <c r="L190" s="1635"/>
      <c r="M190" s="1635"/>
      <c r="N190" s="1635"/>
      <c r="O190" s="1635"/>
      <c r="P190" s="1635"/>
      <c r="Q190" s="1635"/>
      <c r="R190" s="675"/>
      <c r="S190" s="1635">
        <v>0</v>
      </c>
    </row>
    <row s="1850" customFormat="1" customHeight="1" ht="22.5">
      <c r="A191" s="1632"/>
      <c r="B191" s="1635"/>
      <c r="C191" s="1928" t="s">
        <v>103</v>
      </c>
      <c r="D191" s="2108" t="s">
        <v>1576</v>
      </c>
      <c r="E191" s="2517" t="s">
        <v>1577</v>
      </c>
      <c r="F191" s="2312" t="str">
        <f>IF(TEMPLATE_SPHERE="HEAT","Гкал/час","тыс. куб. м/сутки")</f>
        <v>Гкал/час</v>
      </c>
      <c r="G191" s="680"/>
      <c r="H191" s="680">
        <v>0.338</v>
      </c>
      <c r="I191" s="1525"/>
      <c r="J191" s="1635"/>
      <c r="K191" s="1635"/>
      <c r="L191" s="1635"/>
      <c r="M191" s="1635"/>
      <c r="N191" s="1635"/>
      <c r="O191" s="1635"/>
      <c r="P191" s="1635"/>
      <c r="Q191" s="1635"/>
      <c r="R191" s="675"/>
      <c r="S191" s="1635">
        <v>0</v>
      </c>
    </row>
    <row s="1850" customFormat="1" customHeight="1" ht="22.5">
      <c r="A192" s="1632"/>
      <c r="B192" s="1635"/>
      <c r="C192" s="1928" t="s">
        <v>103</v>
      </c>
      <c r="D192" s="2108" t="s">
        <v>1578</v>
      </c>
      <c r="E192" s="2517" t="s">
        <v>1579</v>
      </c>
      <c r="F192" s="2312" t="str">
        <f>IF(TEMPLATE_SPHERE="HEAT","Гкал/час","тыс. куб. м/сутки")</f>
        <v>Гкал/час</v>
      </c>
      <c r="G192" s="680"/>
      <c r="H192" s="680">
        <v>0</v>
      </c>
      <c r="I192" s="1525"/>
      <c r="J192" s="1635"/>
      <c r="K192" s="1635"/>
      <c r="L192" s="1635"/>
      <c r="M192" s="1635"/>
      <c r="N192" s="1635"/>
      <c r="O192" s="1635"/>
      <c r="P192" s="1635"/>
      <c r="Q192" s="1635"/>
      <c r="R192" s="675"/>
      <c r="S192" s="1635">
        <v>0</v>
      </c>
    </row>
    <row s="1850" customFormat="1" customHeight="1" ht="22.5">
      <c r="A193" s="1632"/>
      <c r="B193" s="1635"/>
      <c r="C193" s="1928" t="s">
        <v>103</v>
      </c>
      <c r="D193" s="2108" t="s">
        <v>1580</v>
      </c>
      <c r="E193" s="2517" t="s">
        <v>1581</v>
      </c>
      <c r="F193" s="2312" t="str">
        <f>IF(TEMPLATE_SPHERE="HEAT","Гкал/час","тыс. куб. м/сутки")</f>
        <v>Гкал/час</v>
      </c>
      <c r="G193" s="680"/>
      <c r="H193" s="680">
        <v>0.231</v>
      </c>
      <c r="I193" s="1525"/>
      <c r="J193" s="1635"/>
      <c r="K193" s="1635"/>
      <c r="L193" s="1635"/>
      <c r="M193" s="1635"/>
      <c r="N193" s="1635"/>
      <c r="O193" s="1635"/>
      <c r="P193" s="1635"/>
      <c r="Q193" s="1635"/>
      <c r="R193" s="675"/>
      <c r="S193" s="1635">
        <v>0</v>
      </c>
    </row>
    <row s="1850" customFormat="1" customHeight="1" ht="22.5">
      <c r="A194" s="1632"/>
      <c r="B194" s="1635"/>
      <c r="C194" s="1928" t="s">
        <v>103</v>
      </c>
      <c r="D194" s="2108" t="s">
        <v>1582</v>
      </c>
      <c r="E194" s="2517" t="s">
        <v>1583</v>
      </c>
      <c r="F194" s="2312" t="str">
        <f>IF(TEMPLATE_SPHERE="HEAT","Гкал/час","тыс. куб. м/сутки")</f>
        <v>Гкал/час</v>
      </c>
      <c r="G194" s="680"/>
      <c r="H194" s="680">
        <v>0</v>
      </c>
      <c r="I194" s="1525"/>
      <c r="J194" s="1635"/>
      <c r="K194" s="1635"/>
      <c r="L194" s="1635"/>
      <c r="M194" s="1635"/>
      <c r="N194" s="1635"/>
      <c r="O194" s="1635"/>
      <c r="P194" s="1635"/>
      <c r="Q194" s="1635"/>
      <c r="R194" s="675"/>
      <c r="S194" s="1635">
        <v>0</v>
      </c>
    </row>
    <row s="1850" customFormat="1" customHeight="1" ht="22.5">
      <c r="A195" s="1632"/>
      <c r="B195" s="1635"/>
      <c r="C195" s="1928" t="s">
        <v>103</v>
      </c>
      <c r="D195" s="2108" t="s">
        <v>1584</v>
      </c>
      <c r="E195" s="2517" t="s">
        <v>1585</v>
      </c>
      <c r="F195" s="2312" t="str">
        <f>IF(TEMPLATE_SPHERE="HEAT","Гкал/час","тыс. куб. м/сутки")</f>
        <v>Гкал/час</v>
      </c>
      <c r="G195" s="680"/>
      <c r="H195" s="680">
        <v>3.468</v>
      </c>
      <c r="I195" s="1525"/>
      <c r="J195" s="1635"/>
      <c r="K195" s="1635"/>
      <c r="L195" s="1635"/>
      <c r="M195" s="1635"/>
      <c r="N195" s="1635"/>
      <c r="O195" s="1635"/>
      <c r="P195" s="1635"/>
      <c r="Q195" s="1635"/>
      <c r="R195" s="675"/>
      <c r="S195" s="1635">
        <v>0</v>
      </c>
    </row>
    <row s="1850" customFormat="1" customHeight="1" ht="22.5">
      <c r="A196" s="1632"/>
      <c r="B196" s="1635"/>
      <c r="C196" s="1928" t="s">
        <v>103</v>
      </c>
      <c r="D196" s="2108" t="s">
        <v>1586</v>
      </c>
      <c r="E196" s="2517" t="s">
        <v>1587</v>
      </c>
      <c r="F196" s="2312" t="str">
        <f>IF(TEMPLATE_SPHERE="HEAT","Гкал/час","тыс. куб. м/сутки")</f>
        <v>Гкал/час</v>
      </c>
      <c r="G196" s="680"/>
      <c r="H196" s="680">
        <v>0</v>
      </c>
      <c r="I196" s="1525"/>
      <c r="J196" s="1635"/>
      <c r="K196" s="1635"/>
      <c r="L196" s="1635"/>
      <c r="M196" s="1635"/>
      <c r="N196" s="1635"/>
      <c r="O196" s="1635"/>
      <c r="P196" s="1635"/>
      <c r="Q196" s="1635"/>
      <c r="R196" s="675"/>
      <c r="S196" s="1635">
        <v>0</v>
      </c>
    </row>
    <row s="1850" customFormat="1" customHeight="1" ht="22.5">
      <c r="A197" s="1632"/>
      <c r="B197" s="1635"/>
      <c r="C197" s="1928" t="s">
        <v>103</v>
      </c>
      <c r="D197" s="2108" t="s">
        <v>1588</v>
      </c>
      <c r="E197" s="2517" t="s">
        <v>1589</v>
      </c>
      <c r="F197" s="2312" t="str">
        <f>IF(TEMPLATE_SPHERE="HEAT","Гкал/час","тыс. куб. м/сутки")</f>
        <v>Гкал/час</v>
      </c>
      <c r="G197" s="680"/>
      <c r="H197" s="680">
        <v>0</v>
      </c>
      <c r="I197" s="1525"/>
      <c r="J197" s="1635"/>
      <c r="K197" s="1635"/>
      <c r="L197" s="1635"/>
      <c r="M197" s="1635"/>
      <c r="N197" s="1635"/>
      <c r="O197" s="1635"/>
      <c r="P197" s="1635"/>
      <c r="Q197" s="1635"/>
      <c r="R197" s="675"/>
      <c r="S197" s="1635">
        <v>0</v>
      </c>
    </row>
    <row s="1850" customFormat="1" customHeight="1" ht="22.5">
      <c r="A198" s="1632"/>
      <c r="B198" s="1635"/>
      <c r="C198" s="1928" t="s">
        <v>103</v>
      </c>
      <c r="D198" s="2108" t="s">
        <v>1590</v>
      </c>
      <c r="E198" s="2517" t="s">
        <v>1591</v>
      </c>
      <c r="F198" s="2312" t="str">
        <f>IF(TEMPLATE_SPHERE="HEAT","Гкал/час","тыс. куб. м/сутки")</f>
        <v>Гкал/час</v>
      </c>
      <c r="G198" s="680"/>
      <c r="H198" s="680">
        <v>0.088</v>
      </c>
      <c r="I198" s="1525"/>
      <c r="J198" s="1635"/>
      <c r="K198" s="1635"/>
      <c r="L198" s="1635"/>
      <c r="M198" s="1635"/>
      <c r="N198" s="1635"/>
      <c r="O198" s="1635"/>
      <c r="P198" s="1635"/>
      <c r="Q198" s="1635"/>
      <c r="R198" s="675"/>
      <c r="S198" s="1635">
        <v>0</v>
      </c>
    </row>
    <row s="1850" customFormat="1" customHeight="1" ht="22.5">
      <c r="A199" s="1632"/>
      <c r="B199" s="1635"/>
      <c r="C199" s="1928" t="s">
        <v>103</v>
      </c>
      <c r="D199" s="2108" t="s">
        <v>1592</v>
      </c>
      <c r="E199" s="2517" t="s">
        <v>1593</v>
      </c>
      <c r="F199" s="2312" t="str">
        <f>IF(TEMPLATE_SPHERE="HEAT","Гкал/час","тыс. куб. м/сутки")</f>
        <v>Гкал/час</v>
      </c>
      <c r="G199" s="680"/>
      <c r="H199" s="680">
        <v>0</v>
      </c>
      <c r="I199" s="1525"/>
      <c r="J199" s="1635"/>
      <c r="K199" s="1635"/>
      <c r="L199" s="1635"/>
      <c r="M199" s="1635"/>
      <c r="N199" s="1635"/>
      <c r="O199" s="1635"/>
      <c r="P199" s="1635"/>
      <c r="Q199" s="1635"/>
      <c r="R199" s="675"/>
      <c r="S199" s="1635">
        <v>0</v>
      </c>
    </row>
    <row s="1850" customFormat="1" customHeight="1" ht="22.5">
      <c r="A200" s="1632"/>
      <c r="B200" s="1635"/>
      <c r="C200" s="1928" t="s">
        <v>103</v>
      </c>
      <c r="D200" s="2108" t="s">
        <v>1594</v>
      </c>
      <c r="E200" s="2517" t="s">
        <v>1595</v>
      </c>
      <c r="F200" s="2312" t="str">
        <f>IF(TEMPLATE_SPHERE="HEAT","Гкал/час","тыс. куб. м/сутки")</f>
        <v>Гкал/час</v>
      </c>
      <c r="G200" s="680"/>
      <c r="H200" s="680">
        <v>0</v>
      </c>
      <c r="I200" s="1525"/>
      <c r="J200" s="1635"/>
      <c r="K200" s="1635"/>
      <c r="L200" s="1635"/>
      <c r="M200" s="1635"/>
      <c r="N200" s="1635"/>
      <c r="O200" s="1635"/>
      <c r="P200" s="1635"/>
      <c r="Q200" s="1635"/>
      <c r="R200" s="675"/>
      <c r="S200" s="1635">
        <v>0</v>
      </c>
    </row>
    <row s="1850" customFormat="1" customHeight="1" ht="22.5">
      <c r="A201" s="1632"/>
      <c r="B201" s="1635"/>
      <c r="C201" s="1928" t="s">
        <v>103</v>
      </c>
      <c r="D201" s="2108" t="s">
        <v>1596</v>
      </c>
      <c r="E201" s="2517" t="s">
        <v>1597</v>
      </c>
      <c r="F201" s="2312" t="str">
        <f>IF(TEMPLATE_SPHERE="HEAT","Гкал/час","тыс. куб. м/сутки")</f>
        <v>Гкал/час</v>
      </c>
      <c r="G201" s="680"/>
      <c r="H201" s="680">
        <v>0</v>
      </c>
      <c r="I201" s="1525"/>
      <c r="J201" s="1635"/>
      <c r="K201" s="1635"/>
      <c r="L201" s="1635"/>
      <c r="M201" s="1635"/>
      <c r="N201" s="1635"/>
      <c r="O201" s="1635"/>
      <c r="P201" s="1635"/>
      <c r="Q201" s="1635"/>
      <c r="R201" s="675"/>
      <c r="S201" s="1635">
        <v>0</v>
      </c>
    </row>
    <row s="1850" customFormat="1" customHeight="1" ht="22.5">
      <c r="A202" s="1632"/>
      <c r="B202" s="1635"/>
      <c r="C202" s="1928" t="s">
        <v>103</v>
      </c>
      <c r="D202" s="2108" t="s">
        <v>1598</v>
      </c>
      <c r="E202" s="2517" t="s">
        <v>1599</v>
      </c>
      <c r="F202" s="2312" t="str">
        <f>IF(TEMPLATE_SPHERE="HEAT","Гкал/час","тыс. куб. м/сутки")</f>
        <v>Гкал/час</v>
      </c>
      <c r="G202" s="680"/>
      <c r="H202" s="680">
        <v>0</v>
      </c>
      <c r="I202" s="1525"/>
      <c r="J202" s="1635"/>
      <c r="K202" s="1635"/>
      <c r="L202" s="1635"/>
      <c r="M202" s="1635"/>
      <c r="N202" s="1635"/>
      <c r="O202" s="1635"/>
      <c r="P202" s="1635"/>
      <c r="Q202" s="1635"/>
      <c r="R202" s="675"/>
      <c r="S202" s="1635">
        <v>0</v>
      </c>
    </row>
    <row s="1850" customFormat="1" customHeight="1" ht="22.5">
      <c r="A203" s="1632"/>
      <c r="B203" s="1635"/>
      <c r="C203" s="1928" t="s">
        <v>103</v>
      </c>
      <c r="D203" s="2108" t="s">
        <v>1600</v>
      </c>
      <c r="E203" s="2517" t="s">
        <v>1601</v>
      </c>
      <c r="F203" s="2312" t="str">
        <f>IF(TEMPLATE_SPHERE="HEAT","Гкал/час","тыс. куб. м/сутки")</f>
        <v>Гкал/час</v>
      </c>
      <c r="G203" s="680"/>
      <c r="H203" s="680">
        <v>0</v>
      </c>
      <c r="I203" s="1525"/>
      <c r="J203" s="1635"/>
      <c r="K203" s="1635"/>
      <c r="L203" s="1635"/>
      <c r="M203" s="1635"/>
      <c r="N203" s="1635"/>
      <c r="O203" s="1635"/>
      <c r="P203" s="1635"/>
      <c r="Q203" s="1635"/>
      <c r="R203" s="675"/>
      <c r="S203" s="1635">
        <v>0</v>
      </c>
    </row>
    <row s="1850" customFormat="1" customHeight="1" ht="22.5">
      <c r="A204" s="1632"/>
      <c r="B204" s="1635"/>
      <c r="C204" s="1928" t="s">
        <v>103</v>
      </c>
      <c r="D204" s="2108" t="s">
        <v>1602</v>
      </c>
      <c r="E204" s="2517" t="s">
        <v>1603</v>
      </c>
      <c r="F204" s="2312" t="str">
        <f>IF(TEMPLATE_SPHERE="HEAT","Гкал/час","тыс. куб. м/сутки")</f>
        <v>Гкал/час</v>
      </c>
      <c r="G204" s="680"/>
      <c r="H204" s="680">
        <v>0.835</v>
      </c>
      <c r="I204" s="1525"/>
      <c r="J204" s="1635"/>
      <c r="K204" s="1635"/>
      <c r="L204" s="1635"/>
      <c r="M204" s="1635"/>
      <c r="N204" s="1635"/>
      <c r="O204" s="1635"/>
      <c r="P204" s="1635"/>
      <c r="Q204" s="1635"/>
      <c r="R204" s="675"/>
      <c r="S204" s="1635">
        <v>0</v>
      </c>
    </row>
    <row s="1850" customFormat="1" customHeight="1" ht="22.5">
      <c r="A205" s="1632"/>
      <c r="B205" s="1635"/>
      <c r="C205" s="1928" t="s">
        <v>103</v>
      </c>
      <c r="D205" s="2108" t="s">
        <v>1604</v>
      </c>
      <c r="E205" s="2517" t="s">
        <v>1605</v>
      </c>
      <c r="F205" s="2312" t="str">
        <f>IF(TEMPLATE_SPHERE="HEAT","Гкал/час","тыс. куб. м/сутки")</f>
        <v>Гкал/час</v>
      </c>
      <c r="G205" s="680"/>
      <c r="H205" s="680">
        <v>0.345</v>
      </c>
      <c r="I205" s="1525"/>
      <c r="J205" s="1635"/>
      <c r="K205" s="1635"/>
      <c r="L205" s="1635"/>
      <c r="M205" s="1635"/>
      <c r="N205" s="1635"/>
      <c r="O205" s="1635"/>
      <c r="P205" s="1635"/>
      <c r="Q205" s="1635"/>
      <c r="R205" s="675"/>
      <c r="S205" s="1635">
        <v>0</v>
      </c>
    </row>
    <row s="1850" customFormat="1" customHeight="1" ht="22.5">
      <c r="A206" s="1632"/>
      <c r="B206" s="1635"/>
      <c r="C206" s="1928" t="s">
        <v>103</v>
      </c>
      <c r="D206" s="2108" t="s">
        <v>1606</v>
      </c>
      <c r="E206" s="2517" t="s">
        <v>1607</v>
      </c>
      <c r="F206" s="2312" t="str">
        <f>IF(TEMPLATE_SPHERE="HEAT","Гкал/час","тыс. куб. м/сутки")</f>
        <v>Гкал/час</v>
      </c>
      <c r="G206" s="680"/>
      <c r="H206" s="680">
        <v>0</v>
      </c>
      <c r="I206" s="1525"/>
      <c r="J206" s="1635"/>
      <c r="K206" s="1635"/>
      <c r="L206" s="1635"/>
      <c r="M206" s="1635"/>
      <c r="N206" s="1635"/>
      <c r="O206" s="1635"/>
      <c r="P206" s="1635"/>
      <c r="Q206" s="1635"/>
      <c r="R206" s="675"/>
      <c r="S206" s="1635">
        <v>0</v>
      </c>
    </row>
    <row s="1850" customFormat="1" customHeight="1" ht="22.5">
      <c r="A207" s="1632"/>
      <c r="B207" s="1635"/>
      <c r="C207" s="1928" t="s">
        <v>103</v>
      </c>
      <c r="D207" s="2108" t="s">
        <v>1608</v>
      </c>
      <c r="E207" s="2517" t="s">
        <v>1609</v>
      </c>
      <c r="F207" s="2312" t="str">
        <f>IF(TEMPLATE_SPHERE="HEAT","Гкал/час","тыс. куб. м/сутки")</f>
        <v>Гкал/час</v>
      </c>
      <c r="G207" s="680"/>
      <c r="H207" s="680">
        <v>0.635</v>
      </c>
      <c r="I207" s="1525"/>
      <c r="J207" s="1635"/>
      <c r="K207" s="1635"/>
      <c r="L207" s="1635"/>
      <c r="M207" s="1635"/>
      <c r="N207" s="1635"/>
      <c r="O207" s="1635"/>
      <c r="P207" s="1635"/>
      <c r="Q207" s="1635"/>
      <c r="R207" s="675"/>
      <c r="S207" s="1635">
        <v>0</v>
      </c>
    </row>
    <row s="1850" customFormat="1" customHeight="1" ht="22.5">
      <c r="A208" s="1632"/>
      <c r="B208" s="1635"/>
      <c r="C208" s="1928" t="s">
        <v>103</v>
      </c>
      <c r="D208" s="2108" t="s">
        <v>1610</v>
      </c>
      <c r="E208" s="2517" t="s">
        <v>1611</v>
      </c>
      <c r="F208" s="2312" t="str">
        <f>IF(TEMPLATE_SPHERE="HEAT","Гкал/час","тыс. куб. м/сутки")</f>
        <v>Гкал/час</v>
      </c>
      <c r="G208" s="680"/>
      <c r="H208" s="680">
        <v>0</v>
      </c>
      <c r="I208" s="1525"/>
      <c r="J208" s="1635"/>
      <c r="K208" s="1635"/>
      <c r="L208" s="1635"/>
      <c r="M208" s="1635"/>
      <c r="N208" s="1635"/>
      <c r="O208" s="1635"/>
      <c r="P208" s="1635"/>
      <c r="Q208" s="1635"/>
      <c r="R208" s="675"/>
      <c r="S208" s="1635">
        <v>0</v>
      </c>
    </row>
    <row s="1850" customFormat="1" customHeight="1" ht="22.5">
      <c r="A209" s="1632"/>
      <c r="B209" s="1635"/>
      <c r="C209" s="1928" t="s">
        <v>103</v>
      </c>
      <c r="D209" s="2108" t="s">
        <v>1612</v>
      </c>
      <c r="E209" s="2517" t="s">
        <v>1613</v>
      </c>
      <c r="F209" s="2312" t="str">
        <f>IF(TEMPLATE_SPHERE="HEAT","Гкал/час","тыс. куб. м/сутки")</f>
        <v>Гкал/час</v>
      </c>
      <c r="G209" s="680"/>
      <c r="H209" s="680">
        <v>0</v>
      </c>
      <c r="I209" s="1525"/>
      <c r="J209" s="1635"/>
      <c r="K209" s="1635"/>
      <c r="L209" s="1635"/>
      <c r="M209" s="1635"/>
      <c r="N209" s="1635"/>
      <c r="O209" s="1635"/>
      <c r="P209" s="1635"/>
      <c r="Q209" s="1635"/>
      <c r="R209" s="675"/>
      <c r="S209" s="1635">
        <v>0</v>
      </c>
    </row>
    <row s="1850" customFormat="1" customHeight="1" ht="22.5">
      <c r="A210" s="1632"/>
      <c r="B210" s="1635"/>
      <c r="C210" s="1928" t="s">
        <v>103</v>
      </c>
      <c r="D210" s="2108" t="s">
        <v>1614</v>
      </c>
      <c r="E210" s="2517" t="s">
        <v>1615</v>
      </c>
      <c r="F210" s="2312" t="str">
        <f>IF(TEMPLATE_SPHERE="HEAT","Гкал/час","тыс. куб. м/сутки")</f>
        <v>Гкал/час</v>
      </c>
      <c r="G210" s="680"/>
      <c r="H210" s="680">
        <v>0</v>
      </c>
      <c r="I210" s="1525"/>
      <c r="J210" s="1635"/>
      <c r="K210" s="1635"/>
      <c r="L210" s="1635"/>
      <c r="M210" s="1635"/>
      <c r="N210" s="1635"/>
      <c r="O210" s="1635"/>
      <c r="P210" s="1635"/>
      <c r="Q210" s="1635"/>
      <c r="R210" s="675"/>
      <c r="S210" s="1635">
        <v>0</v>
      </c>
    </row>
    <row s="1850" customFormat="1" customHeight="1" ht="22.5">
      <c r="A211" s="1632"/>
      <c r="B211" s="1635"/>
      <c r="C211" s="1928" t="s">
        <v>103</v>
      </c>
      <c r="D211" s="2108" t="s">
        <v>1616</v>
      </c>
      <c r="E211" s="2517" t="s">
        <v>1617</v>
      </c>
      <c r="F211" s="2312" t="str">
        <f>IF(TEMPLATE_SPHERE="HEAT","Гкал/час","тыс. куб. м/сутки")</f>
        <v>Гкал/час</v>
      </c>
      <c r="G211" s="680"/>
      <c r="H211" s="680">
        <v>0</v>
      </c>
      <c r="I211" s="1525"/>
      <c r="J211" s="1635"/>
      <c r="K211" s="1635"/>
      <c r="L211" s="1635"/>
      <c r="M211" s="1635"/>
      <c r="N211" s="1635"/>
      <c r="O211" s="1635"/>
      <c r="P211" s="1635"/>
      <c r="Q211" s="1635"/>
      <c r="R211" s="675"/>
      <c r="S211" s="1635">
        <v>0</v>
      </c>
    </row>
    <row s="1850" customFormat="1" customHeight="1" ht="22.5">
      <c r="A212" s="1632"/>
      <c r="B212" s="1635"/>
      <c r="C212" s="1928" t="s">
        <v>103</v>
      </c>
      <c r="D212" s="2108" t="s">
        <v>1618</v>
      </c>
      <c r="E212" s="2517" t="s">
        <v>1619</v>
      </c>
      <c r="F212" s="2312" t="str">
        <f>IF(TEMPLATE_SPHERE="HEAT","Гкал/час","тыс. куб. м/сутки")</f>
        <v>Гкал/час</v>
      </c>
      <c r="G212" s="680"/>
      <c r="H212" s="680">
        <v>0.1</v>
      </c>
      <c r="I212" s="1525"/>
      <c r="J212" s="1635"/>
      <c r="K212" s="1635"/>
      <c r="L212" s="1635"/>
      <c r="M212" s="1635"/>
      <c r="N212" s="1635"/>
      <c r="O212" s="1635"/>
      <c r="P212" s="1635"/>
      <c r="Q212" s="1635"/>
      <c r="R212" s="675"/>
      <c r="S212" s="1635">
        <v>0</v>
      </c>
    </row>
    <row s="1850" customFormat="1" customHeight="1" ht="22.5">
      <c r="A213" s="1632"/>
      <c r="B213" s="1635"/>
      <c r="C213" s="1928" t="s">
        <v>103</v>
      </c>
      <c r="D213" s="2108" t="s">
        <v>1620</v>
      </c>
      <c r="E213" s="2517" t="s">
        <v>1621</v>
      </c>
      <c r="F213" s="2312" t="str">
        <f>IF(TEMPLATE_SPHERE="HEAT","Гкал/час","тыс. куб. м/сутки")</f>
        <v>Гкал/час</v>
      </c>
      <c r="G213" s="680"/>
      <c r="H213" s="680">
        <v>0</v>
      </c>
      <c r="I213" s="1525"/>
      <c r="J213" s="1635"/>
      <c r="K213" s="1635"/>
      <c r="L213" s="1635"/>
      <c r="M213" s="1635"/>
      <c r="N213" s="1635"/>
      <c r="O213" s="1635"/>
      <c r="P213" s="1635"/>
      <c r="Q213" s="1635"/>
      <c r="R213" s="675"/>
      <c r="S213" s="1635">
        <v>0</v>
      </c>
    </row>
    <row s="1850" customFormat="1" customHeight="1" ht="22.5">
      <c r="A214" s="1632"/>
      <c r="B214" s="1635"/>
      <c r="C214" s="1928" t="s">
        <v>103</v>
      </c>
      <c r="D214" s="2108" t="s">
        <v>1622</v>
      </c>
      <c r="E214" s="2517" t="s">
        <v>1623</v>
      </c>
      <c r="F214" s="2312" t="str">
        <f>IF(TEMPLATE_SPHERE="HEAT","Гкал/час","тыс. куб. м/сутки")</f>
        <v>Гкал/час</v>
      </c>
      <c r="G214" s="680"/>
      <c r="H214" s="680">
        <v>17.478</v>
      </c>
      <c r="I214" s="1525"/>
      <c r="J214" s="1635"/>
      <c r="K214" s="1635"/>
      <c r="L214" s="1635"/>
      <c r="M214" s="1635"/>
      <c r="N214" s="1635"/>
      <c r="O214" s="1635"/>
      <c r="P214" s="1635"/>
      <c r="Q214" s="1635"/>
      <c r="R214" s="675"/>
      <c r="S214" s="1635">
        <v>0</v>
      </c>
    </row>
    <row s="1850" customFormat="1" customHeight="1" ht="22.5">
      <c r="A215" s="1632"/>
      <c r="B215" s="1635"/>
      <c r="C215" s="1928" t="s">
        <v>103</v>
      </c>
      <c r="D215" s="2108" t="s">
        <v>1624</v>
      </c>
      <c r="E215" s="2517" t="s">
        <v>1625</v>
      </c>
      <c r="F215" s="2312" t="str">
        <f>IF(TEMPLATE_SPHERE="HEAT","Гкал/час","тыс. куб. м/сутки")</f>
        <v>Гкал/час</v>
      </c>
      <c r="G215" s="680"/>
      <c r="H215" s="680">
        <v>23.473</v>
      </c>
      <c r="I215" s="1525"/>
      <c r="J215" s="1635"/>
      <c r="K215" s="1635"/>
      <c r="L215" s="1635"/>
      <c r="M215" s="1635"/>
      <c r="N215" s="1635"/>
      <c r="O215" s="1635"/>
      <c r="P215" s="1635"/>
      <c r="Q215" s="1635"/>
      <c r="R215" s="675"/>
      <c r="S215" s="1635">
        <v>0</v>
      </c>
    </row>
    <row s="1850" customFormat="1" customHeight="1" ht="22.5">
      <c r="A216" s="1632"/>
      <c r="B216" s="1635"/>
      <c r="C216" s="1928" t="s">
        <v>103</v>
      </c>
      <c r="D216" s="2108" t="s">
        <v>1626</v>
      </c>
      <c r="E216" s="2517" t="s">
        <v>1627</v>
      </c>
      <c r="F216" s="2312" t="str">
        <f>IF(TEMPLATE_SPHERE="HEAT","Гкал/час","тыс. куб. м/сутки")</f>
        <v>Гкал/час</v>
      </c>
      <c r="G216" s="680"/>
      <c r="H216" s="680">
        <v>0.023</v>
      </c>
      <c r="I216" s="1525"/>
      <c r="J216" s="1635"/>
      <c r="K216" s="1635"/>
      <c r="L216" s="1635"/>
      <c r="M216" s="1635"/>
      <c r="N216" s="1635"/>
      <c r="O216" s="1635"/>
      <c r="P216" s="1635"/>
      <c r="Q216" s="1635"/>
      <c r="R216" s="675"/>
      <c r="S216" s="1635">
        <v>0</v>
      </c>
    </row>
    <row s="1850" customFormat="1" customHeight="1" ht="22.5">
      <c r="A217" s="1632"/>
      <c r="B217" s="1635"/>
      <c r="C217" s="1928" t="s">
        <v>103</v>
      </c>
      <c r="D217" s="2108" t="s">
        <v>1628</v>
      </c>
      <c r="E217" s="2517" t="s">
        <v>1629</v>
      </c>
      <c r="F217" s="2312" t="str">
        <f>IF(TEMPLATE_SPHERE="HEAT","Гкал/час","тыс. куб. м/сутки")</f>
        <v>Гкал/час</v>
      </c>
      <c r="G217" s="680"/>
      <c r="H217" s="680">
        <v>0.004</v>
      </c>
      <c r="I217" s="1525"/>
      <c r="J217" s="1635"/>
      <c r="K217" s="1635"/>
      <c r="L217" s="1635"/>
      <c r="M217" s="1635"/>
      <c r="N217" s="1635"/>
      <c r="O217" s="1635"/>
      <c r="P217" s="1635"/>
      <c r="Q217" s="1635"/>
      <c r="R217" s="675"/>
      <c r="S217" s="1635">
        <v>0</v>
      </c>
    </row>
    <row s="1850" customFormat="1" customHeight="1" ht="22.5">
      <c r="A218" s="1632"/>
      <c r="B218" s="1635"/>
      <c r="C218" s="1928" t="s">
        <v>103</v>
      </c>
      <c r="D218" s="2108" t="s">
        <v>1630</v>
      </c>
      <c r="E218" s="2517" t="s">
        <v>1631</v>
      </c>
      <c r="F218" s="2312" t="str">
        <f>IF(TEMPLATE_SPHERE="HEAT","Гкал/час","тыс. куб. м/сутки")</f>
        <v>Гкал/час</v>
      </c>
      <c r="G218" s="680"/>
      <c r="H218" s="680">
        <v>0.691</v>
      </c>
      <c r="I218" s="1525"/>
      <c r="J218" s="1635"/>
      <c r="K218" s="1635"/>
      <c r="L218" s="1635"/>
      <c r="M218" s="1635"/>
      <c r="N218" s="1635"/>
      <c r="O218" s="1635"/>
      <c r="P218" s="1635"/>
      <c r="Q218" s="1635"/>
      <c r="R218" s="675"/>
      <c r="S218" s="1635">
        <v>0</v>
      </c>
    </row>
    <row s="1850" customFormat="1" customHeight="1" ht="22.5">
      <c r="A219" s="1632"/>
      <c r="B219" s="1635"/>
      <c r="C219" s="1928" t="s">
        <v>103</v>
      </c>
      <c r="D219" s="2108" t="s">
        <v>1632</v>
      </c>
      <c r="E219" s="2517" t="s">
        <v>1633</v>
      </c>
      <c r="F219" s="2312" t="str">
        <f>IF(TEMPLATE_SPHERE="HEAT","Гкал/час","тыс. куб. м/сутки")</f>
        <v>Гкал/час</v>
      </c>
      <c r="G219" s="680"/>
      <c r="H219" s="680">
        <v>2.649</v>
      </c>
      <c r="I219" s="1525"/>
      <c r="J219" s="1635"/>
      <c r="K219" s="1635"/>
      <c r="L219" s="1635"/>
      <c r="M219" s="1635"/>
      <c r="N219" s="1635"/>
      <c r="O219" s="1635"/>
      <c r="P219" s="1635"/>
      <c r="Q219" s="1635"/>
      <c r="R219" s="675"/>
      <c r="S219" s="1635">
        <v>0</v>
      </c>
    </row>
    <row s="1850" customFormat="1" customHeight="1" ht="22.5">
      <c r="A220" s="1632"/>
      <c r="B220" s="1635"/>
      <c r="C220" s="1928" t="s">
        <v>103</v>
      </c>
      <c r="D220" s="2108" t="s">
        <v>1634</v>
      </c>
      <c r="E220" s="2517" t="s">
        <v>1635</v>
      </c>
      <c r="F220" s="2312" t="str">
        <f>IF(TEMPLATE_SPHERE="HEAT","Гкал/час","тыс. куб. м/сутки")</f>
        <v>Гкал/час</v>
      </c>
      <c r="G220" s="680"/>
      <c r="H220" s="680">
        <v>0.266</v>
      </c>
      <c r="I220" s="1525"/>
      <c r="J220" s="1635"/>
      <c r="K220" s="1635"/>
      <c r="L220" s="1635"/>
      <c r="M220" s="1635"/>
      <c r="N220" s="1635"/>
      <c r="O220" s="1635"/>
      <c r="P220" s="1635"/>
      <c r="Q220" s="1635"/>
      <c r="R220" s="675"/>
      <c r="S220" s="1635">
        <v>0</v>
      </c>
    </row>
    <row s="1850" customFormat="1" customHeight="1" ht="22.5">
      <c r="A221" s="1632"/>
      <c r="B221" s="1635"/>
      <c r="C221" s="1928" t="s">
        <v>103</v>
      </c>
      <c r="D221" s="2108" t="s">
        <v>1636</v>
      </c>
      <c r="E221" s="2517" t="s">
        <v>1637</v>
      </c>
      <c r="F221" s="2312" t="str">
        <f>IF(TEMPLATE_SPHERE="HEAT","Гкал/час","тыс. куб. м/сутки")</f>
        <v>Гкал/час</v>
      </c>
      <c r="G221" s="680"/>
      <c r="H221" s="680">
        <v>2.262</v>
      </c>
      <c r="I221" s="1525"/>
      <c r="J221" s="1635"/>
      <c r="K221" s="1635"/>
      <c r="L221" s="1635"/>
      <c r="M221" s="1635"/>
      <c r="N221" s="1635"/>
      <c r="O221" s="1635"/>
      <c r="P221" s="1635"/>
      <c r="Q221" s="1635"/>
      <c r="R221" s="675"/>
      <c r="S221" s="1635">
        <v>0</v>
      </c>
    </row>
    <row s="1850" customFormat="1" customHeight="1" ht="22.5">
      <c r="A222" s="1632"/>
      <c r="B222" s="1635"/>
      <c r="C222" s="1928" t="s">
        <v>103</v>
      </c>
      <c r="D222" s="2108" t="s">
        <v>1638</v>
      </c>
      <c r="E222" s="2517" t="s">
        <v>1639</v>
      </c>
      <c r="F222" s="2312" t="str">
        <f>IF(TEMPLATE_SPHERE="HEAT","Гкал/час","тыс. куб. м/сутки")</f>
        <v>Гкал/час</v>
      </c>
      <c r="G222" s="680"/>
      <c r="H222" s="680">
        <v>11.096</v>
      </c>
      <c r="I222" s="1525"/>
      <c r="J222" s="1635"/>
      <c r="K222" s="1635"/>
      <c r="L222" s="1635"/>
      <c r="M222" s="1635"/>
      <c r="N222" s="1635"/>
      <c r="O222" s="1635"/>
      <c r="P222" s="1635"/>
      <c r="Q222" s="1635"/>
      <c r="R222" s="675"/>
      <c r="S222" s="1635">
        <v>0</v>
      </c>
    </row>
    <row s="1850" customFormat="1" customHeight="1" ht="22.5">
      <c r="A223" s="1632"/>
      <c r="B223" s="1635"/>
      <c r="C223" s="1928" t="s">
        <v>103</v>
      </c>
      <c r="D223" s="2108" t="s">
        <v>1640</v>
      </c>
      <c r="E223" s="2517" t="s">
        <v>1641</v>
      </c>
      <c r="F223" s="2312" t="str">
        <f>IF(TEMPLATE_SPHERE="HEAT","Гкал/час","тыс. куб. м/сутки")</f>
        <v>Гкал/час</v>
      </c>
      <c r="G223" s="680"/>
      <c r="H223" s="680">
        <v>0.02</v>
      </c>
      <c r="I223" s="1525"/>
      <c r="J223" s="1635"/>
      <c r="K223" s="1635"/>
      <c r="L223" s="1635"/>
      <c r="M223" s="1635"/>
      <c r="N223" s="1635"/>
      <c r="O223" s="1635"/>
      <c r="P223" s="1635"/>
      <c r="Q223" s="1635"/>
      <c r="R223" s="675"/>
      <c r="S223" s="1635">
        <v>0</v>
      </c>
    </row>
    <row s="1850" customFormat="1" customHeight="1" ht="22.5">
      <c r="A224" s="1632"/>
      <c r="B224" s="1635"/>
      <c r="C224" s="1928" t="s">
        <v>103</v>
      </c>
      <c r="D224" s="2108" t="s">
        <v>1642</v>
      </c>
      <c r="E224" s="2517" t="s">
        <v>1643</v>
      </c>
      <c r="F224" s="2312" t="str">
        <f>IF(TEMPLATE_SPHERE="HEAT","Гкал/час","тыс. куб. м/сутки")</f>
        <v>Гкал/час</v>
      </c>
      <c r="G224" s="680"/>
      <c r="H224" s="680">
        <v>33.569</v>
      </c>
      <c r="I224" s="1525"/>
      <c r="J224" s="1635"/>
      <c r="K224" s="1635"/>
      <c r="L224" s="1635"/>
      <c r="M224" s="1635"/>
      <c r="N224" s="1635"/>
      <c r="O224" s="1635"/>
      <c r="P224" s="1635"/>
      <c r="Q224" s="1635"/>
      <c r="R224" s="675"/>
      <c r="S224" s="1635">
        <v>0</v>
      </c>
    </row>
    <row s="1850" customFormat="1" customHeight="1" ht="22.5">
      <c r="A225" s="1632"/>
      <c r="B225" s="1635"/>
      <c r="C225" s="1928" t="s">
        <v>103</v>
      </c>
      <c r="D225" s="2108" t="s">
        <v>1644</v>
      </c>
      <c r="E225" s="2517" t="s">
        <v>1645</v>
      </c>
      <c r="F225" s="2312" t="str">
        <f>IF(TEMPLATE_SPHERE="HEAT","Гкал/час","тыс. куб. м/сутки")</f>
        <v>Гкал/час</v>
      </c>
      <c r="G225" s="680"/>
      <c r="H225" s="680">
        <v>1.376</v>
      </c>
      <c r="I225" s="1525"/>
      <c r="J225" s="1635"/>
      <c r="K225" s="1635"/>
      <c r="L225" s="1635"/>
      <c r="M225" s="1635"/>
      <c r="N225" s="1635"/>
      <c r="O225" s="1635"/>
      <c r="P225" s="1635"/>
      <c r="Q225" s="1635"/>
      <c r="R225" s="675"/>
      <c r="S225" s="1635">
        <v>0</v>
      </c>
    </row>
    <row s="1850" customFormat="1" customHeight="1" ht="22.5">
      <c r="A226" s="1632"/>
      <c r="B226" s="1635"/>
      <c r="C226" s="1928" t="s">
        <v>103</v>
      </c>
      <c r="D226" s="2108" t="s">
        <v>1646</v>
      </c>
      <c r="E226" s="2517" t="s">
        <v>1647</v>
      </c>
      <c r="F226" s="2312" t="str">
        <f>IF(TEMPLATE_SPHERE="HEAT","Гкал/час","тыс. куб. м/сутки")</f>
        <v>Гкал/час</v>
      </c>
      <c r="G226" s="680"/>
      <c r="H226" s="680">
        <v>2.456</v>
      </c>
      <c r="I226" s="1525"/>
      <c r="J226" s="1635"/>
      <c r="K226" s="1635"/>
      <c r="L226" s="1635"/>
      <c r="M226" s="1635"/>
      <c r="N226" s="1635"/>
      <c r="O226" s="1635"/>
      <c r="P226" s="1635"/>
      <c r="Q226" s="1635"/>
      <c r="R226" s="675"/>
      <c r="S226" s="1635">
        <v>0</v>
      </c>
    </row>
    <row s="1850" customFormat="1" customHeight="1" ht="22.5">
      <c r="A227" s="1632"/>
      <c r="B227" s="1635"/>
      <c r="C227" s="1928" t="s">
        <v>103</v>
      </c>
      <c r="D227" s="2108" t="s">
        <v>1648</v>
      </c>
      <c r="E227" s="2517" t="s">
        <v>1649</v>
      </c>
      <c r="F227" s="2312" t="str">
        <f>IF(TEMPLATE_SPHERE="HEAT","Гкал/час","тыс. куб. м/сутки")</f>
        <v>Гкал/час</v>
      </c>
      <c r="G227" s="680"/>
      <c r="H227" s="680">
        <v>0.816</v>
      </c>
      <c r="I227" s="1525"/>
      <c r="J227" s="1635"/>
      <c r="K227" s="1635"/>
      <c r="L227" s="1635"/>
      <c r="M227" s="1635"/>
      <c r="N227" s="1635"/>
      <c r="O227" s="1635"/>
      <c r="P227" s="1635"/>
      <c r="Q227" s="1635"/>
      <c r="R227" s="675"/>
      <c r="S227" s="1635">
        <v>0</v>
      </c>
    </row>
    <row s="1850" customFormat="1" customHeight="1" ht="22.5">
      <c r="A228" s="1632"/>
      <c r="B228" s="1635"/>
      <c r="C228" s="1928" t="s">
        <v>103</v>
      </c>
      <c r="D228" s="2108" t="s">
        <v>1650</v>
      </c>
      <c r="E228" s="2517" t="s">
        <v>1651</v>
      </c>
      <c r="F228" s="2312" t="str">
        <f>IF(TEMPLATE_SPHERE="HEAT","Гкал/час","тыс. куб. м/сутки")</f>
        <v>Гкал/час</v>
      </c>
      <c r="G228" s="680"/>
      <c r="H228" s="680">
        <v>0.784</v>
      </c>
      <c r="I228" s="1525"/>
      <c r="J228" s="1635"/>
      <c r="K228" s="1635"/>
      <c r="L228" s="1635"/>
      <c r="M228" s="1635"/>
      <c r="N228" s="1635"/>
      <c r="O228" s="1635"/>
      <c r="P228" s="1635"/>
      <c r="Q228" s="1635"/>
      <c r="R228" s="675"/>
      <c r="S228" s="1635">
        <v>0</v>
      </c>
    </row>
    <row s="1850" customFormat="1" customHeight="1" ht="22.5">
      <c r="A229" s="1632"/>
      <c r="B229" s="1635"/>
      <c r="C229" s="1928" t="s">
        <v>103</v>
      </c>
      <c r="D229" s="2108" t="s">
        <v>1652</v>
      </c>
      <c r="E229" s="2517" t="s">
        <v>1653</v>
      </c>
      <c r="F229" s="2312" t="str">
        <f>IF(TEMPLATE_SPHERE="HEAT","Гкал/час","тыс. куб. м/сутки")</f>
        <v>Гкал/час</v>
      </c>
      <c r="G229" s="680"/>
      <c r="H229" s="680">
        <v>0.219</v>
      </c>
      <c r="I229" s="1525"/>
      <c r="J229" s="1635"/>
      <c r="K229" s="1635"/>
      <c r="L229" s="1635"/>
      <c r="M229" s="1635"/>
      <c r="N229" s="1635"/>
      <c r="O229" s="1635"/>
      <c r="P229" s="1635"/>
      <c r="Q229" s="1635"/>
      <c r="R229" s="675"/>
      <c r="S229" s="1635">
        <v>0</v>
      </c>
    </row>
    <row s="1850" customFormat="1" customHeight="1" ht="22.5">
      <c r="A230" s="1632"/>
      <c r="B230" s="1635"/>
      <c r="C230" s="1928" t="s">
        <v>103</v>
      </c>
      <c r="D230" s="2108" t="s">
        <v>1654</v>
      </c>
      <c r="E230" s="2517" t="s">
        <v>1655</v>
      </c>
      <c r="F230" s="2312" t="str">
        <f>IF(TEMPLATE_SPHERE="HEAT","Гкал/час","тыс. куб. м/сутки")</f>
        <v>Гкал/час</v>
      </c>
      <c r="G230" s="680"/>
      <c r="H230" s="680">
        <v>0</v>
      </c>
      <c r="I230" s="1525"/>
      <c r="J230" s="1635"/>
      <c r="K230" s="1635"/>
      <c r="L230" s="1635"/>
      <c r="M230" s="1635"/>
      <c r="N230" s="1635"/>
      <c r="O230" s="1635"/>
      <c r="P230" s="1635"/>
      <c r="Q230" s="1635"/>
      <c r="R230" s="675"/>
      <c r="S230" s="1635">
        <v>0</v>
      </c>
    </row>
    <row s="1850" customFormat="1" customHeight="1" ht="22.5">
      <c r="A231" s="1632"/>
      <c r="B231" s="1635"/>
      <c r="C231" s="1928" t="s">
        <v>103</v>
      </c>
      <c r="D231" s="2108" t="s">
        <v>1656</v>
      </c>
      <c r="E231" s="2517" t="s">
        <v>1657</v>
      </c>
      <c r="F231" s="2312" t="str">
        <f>IF(TEMPLATE_SPHERE="HEAT","Гкал/час","тыс. куб. м/сутки")</f>
        <v>Гкал/час</v>
      </c>
      <c r="G231" s="680"/>
      <c r="H231" s="680">
        <v>0</v>
      </c>
      <c r="I231" s="1525"/>
      <c r="J231" s="1635"/>
      <c r="K231" s="1635"/>
      <c r="L231" s="1635"/>
      <c r="M231" s="1635"/>
      <c r="N231" s="1635"/>
      <c r="O231" s="1635"/>
      <c r="P231" s="1635"/>
      <c r="Q231" s="1635"/>
      <c r="R231" s="675"/>
      <c r="S231" s="1635">
        <v>0</v>
      </c>
    </row>
    <row s="1850" customFormat="1" customHeight="1" ht="22.5">
      <c r="A232" s="1632"/>
      <c r="B232" s="1635"/>
      <c r="C232" s="1928" t="s">
        <v>103</v>
      </c>
      <c r="D232" s="2108" t="s">
        <v>1658</v>
      </c>
      <c r="E232" s="2517" t="s">
        <v>1659</v>
      </c>
      <c r="F232" s="2312" t="str">
        <f>IF(TEMPLATE_SPHERE="HEAT","Гкал/час","тыс. куб. м/сутки")</f>
        <v>Гкал/час</v>
      </c>
      <c r="G232" s="680"/>
      <c r="H232" s="680">
        <v>0.123</v>
      </c>
      <c r="I232" s="1525"/>
      <c r="J232" s="1635"/>
      <c r="K232" s="1635"/>
      <c r="L232" s="1635"/>
      <c r="M232" s="1635"/>
      <c r="N232" s="1635"/>
      <c r="O232" s="1635"/>
      <c r="P232" s="1635"/>
      <c r="Q232" s="1635"/>
      <c r="R232" s="675"/>
      <c r="S232" s="1635">
        <v>0</v>
      </c>
    </row>
    <row s="1850" customFormat="1" customHeight="1" ht="22.5">
      <c r="A233" s="1632"/>
      <c r="B233" s="1635"/>
      <c r="C233" s="1928" t="s">
        <v>103</v>
      </c>
      <c r="D233" s="2108" t="s">
        <v>1660</v>
      </c>
      <c r="E233" s="2517" t="s">
        <v>1661</v>
      </c>
      <c r="F233" s="2312" t="str">
        <f>IF(TEMPLATE_SPHERE="HEAT","Гкал/час","тыс. куб. м/сутки")</f>
        <v>Гкал/час</v>
      </c>
      <c r="G233" s="680"/>
      <c r="H233" s="680">
        <v>0.059</v>
      </c>
      <c r="I233" s="1525"/>
      <c r="J233" s="1635"/>
      <c r="K233" s="1635"/>
      <c r="L233" s="1635"/>
      <c r="M233" s="1635"/>
      <c r="N233" s="1635"/>
      <c r="O233" s="1635"/>
      <c r="P233" s="1635"/>
      <c r="Q233" s="1635"/>
      <c r="R233" s="675"/>
      <c r="S233" s="1635">
        <v>0</v>
      </c>
    </row>
    <row s="1850" customFormat="1" customHeight="1" ht="22.5">
      <c r="A234" s="1632"/>
      <c r="B234" s="1635"/>
      <c r="C234" s="1928" t="s">
        <v>103</v>
      </c>
      <c r="D234" s="2108" t="s">
        <v>1662</v>
      </c>
      <c r="E234" s="2517" t="s">
        <v>1663</v>
      </c>
      <c r="F234" s="2312" t="str">
        <f>IF(TEMPLATE_SPHERE="HEAT","Гкал/час","тыс. куб. м/сутки")</f>
        <v>Гкал/час</v>
      </c>
      <c r="G234" s="680"/>
      <c r="H234" s="680">
        <v>0.291</v>
      </c>
      <c r="I234" s="1525"/>
      <c r="J234" s="1635"/>
      <c r="K234" s="1635"/>
      <c r="L234" s="1635"/>
      <c r="M234" s="1635"/>
      <c r="N234" s="1635"/>
      <c r="O234" s="1635"/>
      <c r="P234" s="1635"/>
      <c r="Q234" s="1635"/>
      <c r="R234" s="675"/>
      <c r="S234" s="1635">
        <v>0</v>
      </c>
    </row>
    <row s="1850" customFormat="1" customHeight="1" ht="22.5">
      <c r="A235" s="1632"/>
      <c r="B235" s="1635"/>
      <c r="C235" s="1928" t="s">
        <v>103</v>
      </c>
      <c r="D235" s="2108" t="s">
        <v>1664</v>
      </c>
      <c r="E235" s="2517" t="s">
        <v>1665</v>
      </c>
      <c r="F235" s="2312" t="str">
        <f>IF(TEMPLATE_SPHERE="HEAT","Гкал/час","тыс. куб. м/сутки")</f>
        <v>Гкал/час</v>
      </c>
      <c r="G235" s="680"/>
      <c r="H235" s="680">
        <v>0.382</v>
      </c>
      <c r="I235" s="1525"/>
      <c r="J235" s="1635"/>
      <c r="K235" s="1635"/>
      <c r="L235" s="1635"/>
      <c r="M235" s="1635"/>
      <c r="N235" s="1635"/>
      <c r="O235" s="1635"/>
      <c r="P235" s="1635"/>
      <c r="Q235" s="1635"/>
      <c r="R235" s="675"/>
      <c r="S235" s="1635">
        <v>0</v>
      </c>
    </row>
    <row s="1850" customFormat="1" customHeight="1" ht="22.5">
      <c r="A236" s="1632"/>
      <c r="B236" s="1635"/>
      <c r="C236" s="1928" t="s">
        <v>103</v>
      </c>
      <c r="D236" s="2108" t="s">
        <v>1666</v>
      </c>
      <c r="E236" s="2517" t="s">
        <v>1667</v>
      </c>
      <c r="F236" s="2312" t="str">
        <f>IF(TEMPLATE_SPHERE="HEAT","Гкал/час","тыс. куб. м/сутки")</f>
        <v>Гкал/час</v>
      </c>
      <c r="G236" s="680"/>
      <c r="H236" s="680">
        <v>1.382</v>
      </c>
      <c r="I236" s="1525"/>
      <c r="J236" s="1635"/>
      <c r="K236" s="1635"/>
      <c r="L236" s="1635"/>
      <c r="M236" s="1635"/>
      <c r="N236" s="1635"/>
      <c r="O236" s="1635"/>
      <c r="P236" s="1635"/>
      <c r="Q236" s="1635"/>
      <c r="R236" s="675"/>
      <c r="S236" s="1635">
        <v>0</v>
      </c>
    </row>
    <row s="1850" customFormat="1" customHeight="1" ht="22.5">
      <c r="A237" s="1632"/>
      <c r="B237" s="1635"/>
      <c r="C237" s="1928" t="s">
        <v>103</v>
      </c>
      <c r="D237" s="2108" t="s">
        <v>1668</v>
      </c>
      <c r="E237" s="2517" t="s">
        <v>1669</v>
      </c>
      <c r="F237" s="2312" t="str">
        <f>IF(TEMPLATE_SPHERE="HEAT","Гкал/час","тыс. куб. м/сутки")</f>
        <v>Гкал/час</v>
      </c>
      <c r="G237" s="680"/>
      <c r="H237" s="680">
        <v>0.049</v>
      </c>
      <c r="I237" s="1525"/>
      <c r="J237" s="1635"/>
      <c r="K237" s="1635"/>
      <c r="L237" s="1635"/>
      <c r="M237" s="1635"/>
      <c r="N237" s="1635"/>
      <c r="O237" s="1635"/>
      <c r="P237" s="1635"/>
      <c r="Q237" s="1635"/>
      <c r="R237" s="675"/>
      <c r="S237" s="1635">
        <v>0</v>
      </c>
    </row>
    <row s="1850" customFormat="1" customHeight="1" ht="22.5">
      <c r="A238" s="1632"/>
      <c r="B238" s="1635"/>
      <c r="C238" s="1928" t="s">
        <v>103</v>
      </c>
      <c r="D238" s="2108" t="s">
        <v>1670</v>
      </c>
      <c r="E238" s="2517" t="s">
        <v>1671</v>
      </c>
      <c r="F238" s="2312" t="str">
        <f>IF(TEMPLATE_SPHERE="HEAT","Гкал/час","тыс. куб. м/сутки")</f>
        <v>Гкал/час</v>
      </c>
      <c r="G238" s="680"/>
      <c r="H238" s="680">
        <v>0.044</v>
      </c>
      <c r="I238" s="1525"/>
      <c r="J238" s="1635"/>
      <c r="K238" s="1635"/>
      <c r="L238" s="1635"/>
      <c r="M238" s="1635"/>
      <c r="N238" s="1635"/>
      <c r="O238" s="1635"/>
      <c r="P238" s="1635"/>
      <c r="Q238" s="1635"/>
      <c r="R238" s="675"/>
      <c r="S238" s="1635">
        <v>0</v>
      </c>
    </row>
    <row s="1850" customFormat="1" customHeight="1" ht="22.5">
      <c r="A239" s="1632"/>
      <c r="B239" s="1635"/>
      <c r="C239" s="1928" t="s">
        <v>103</v>
      </c>
      <c r="D239" s="2108" t="s">
        <v>1672</v>
      </c>
      <c r="E239" s="2517" t="s">
        <v>1673</v>
      </c>
      <c r="F239" s="2312" t="str">
        <f>IF(TEMPLATE_SPHERE="HEAT","Гкал/час","тыс. куб. м/сутки")</f>
        <v>Гкал/час</v>
      </c>
      <c r="G239" s="680"/>
      <c r="H239" s="680">
        <v>0.025</v>
      </c>
      <c r="I239" s="1525"/>
      <c r="J239" s="1635"/>
      <c r="K239" s="1635"/>
      <c r="L239" s="1635"/>
      <c r="M239" s="1635"/>
      <c r="N239" s="1635"/>
      <c r="O239" s="1635"/>
      <c r="P239" s="1635"/>
      <c r="Q239" s="1635"/>
      <c r="R239" s="675"/>
      <c r="S239" s="1635">
        <v>0</v>
      </c>
    </row>
    <row s="1850" customFormat="1" customHeight="1" ht="22.5">
      <c r="A240" s="1632"/>
      <c r="B240" s="1635"/>
      <c r="C240" s="1928" t="s">
        <v>103</v>
      </c>
      <c r="D240" s="2108" t="s">
        <v>1674</v>
      </c>
      <c r="E240" s="2517" t="s">
        <v>1675</v>
      </c>
      <c r="F240" s="2312" t="str">
        <f>IF(TEMPLATE_SPHERE="HEAT","Гкал/час","тыс. куб. м/сутки")</f>
        <v>Гкал/час</v>
      </c>
      <c r="G240" s="680"/>
      <c r="H240" s="680">
        <v>0.306</v>
      </c>
      <c r="I240" s="1525"/>
      <c r="J240" s="1635"/>
      <c r="K240" s="1635"/>
      <c r="L240" s="1635"/>
      <c r="M240" s="1635"/>
      <c r="N240" s="1635"/>
      <c r="O240" s="1635"/>
      <c r="P240" s="1635"/>
      <c r="Q240" s="1635"/>
      <c r="R240" s="675"/>
      <c r="S240" s="1635">
        <v>0</v>
      </c>
    </row>
    <row s="1850" customFormat="1" customHeight="1" ht="22.5">
      <c r="A241" s="1632"/>
      <c r="B241" s="1635"/>
      <c r="C241" s="1928" t="s">
        <v>103</v>
      </c>
      <c r="D241" s="2108" t="s">
        <v>1676</v>
      </c>
      <c r="E241" s="2517" t="s">
        <v>1677</v>
      </c>
      <c r="F241" s="2312" t="str">
        <f>IF(TEMPLATE_SPHERE="HEAT","Гкал/час","тыс. куб. м/сутки")</f>
        <v>Гкал/час</v>
      </c>
      <c r="G241" s="680"/>
      <c r="H241" s="680">
        <v>0.032</v>
      </c>
      <c r="I241" s="1525"/>
      <c r="J241" s="1635"/>
      <c r="K241" s="1635"/>
      <c r="L241" s="1635"/>
      <c r="M241" s="1635"/>
      <c r="N241" s="1635"/>
      <c r="O241" s="1635"/>
      <c r="P241" s="1635"/>
      <c r="Q241" s="1635"/>
      <c r="R241" s="675"/>
      <c r="S241" s="1635">
        <v>0</v>
      </c>
    </row>
    <row s="1850" customFormat="1" customHeight="1" ht="22.5">
      <c r="A242" s="1632"/>
      <c r="B242" s="1635"/>
      <c r="C242" s="1928" t="s">
        <v>103</v>
      </c>
      <c r="D242" s="2108" t="s">
        <v>1678</v>
      </c>
      <c r="E242" s="2517" t="s">
        <v>1679</v>
      </c>
      <c r="F242" s="2312" t="str">
        <f>IF(TEMPLATE_SPHERE="HEAT","Гкал/час","тыс. куб. м/сутки")</f>
        <v>Гкал/час</v>
      </c>
      <c r="G242" s="680"/>
      <c r="H242" s="680">
        <v>0</v>
      </c>
      <c r="I242" s="1525"/>
      <c r="J242" s="1635"/>
      <c r="K242" s="1635"/>
      <c r="L242" s="1635"/>
      <c r="M242" s="1635"/>
      <c r="N242" s="1635"/>
      <c r="O242" s="1635"/>
      <c r="P242" s="1635"/>
      <c r="Q242" s="1635"/>
      <c r="R242" s="675"/>
      <c r="S242" s="1635">
        <v>0</v>
      </c>
    </row>
    <row s="1850" customFormat="1" customHeight="1" ht="22.5">
      <c r="A243" s="1632"/>
      <c r="B243" s="1635"/>
      <c r="C243" s="1928" t="s">
        <v>103</v>
      </c>
      <c r="D243" s="2108" t="s">
        <v>1680</v>
      </c>
      <c r="E243" s="2517" t="s">
        <v>1681</v>
      </c>
      <c r="F243" s="2312" t="str">
        <f>IF(TEMPLATE_SPHERE="HEAT","Гкал/час","тыс. куб. м/сутки")</f>
        <v>Гкал/час</v>
      </c>
      <c r="G243" s="680"/>
      <c r="H243" s="680">
        <v>0.512</v>
      </c>
      <c r="I243" s="1525"/>
      <c r="J243" s="1635"/>
      <c r="K243" s="1635"/>
      <c r="L243" s="1635"/>
      <c r="M243" s="1635"/>
      <c r="N243" s="1635"/>
      <c r="O243" s="1635"/>
      <c r="P243" s="1635"/>
      <c r="Q243" s="1635"/>
      <c r="R243" s="675"/>
      <c r="S243" s="1635">
        <v>0</v>
      </c>
    </row>
    <row s="1850" customFormat="1" customHeight="1" ht="22.5">
      <c r="A244" s="1632"/>
      <c r="B244" s="1635"/>
      <c r="C244" s="1928" t="s">
        <v>103</v>
      </c>
      <c r="D244" s="2108" t="s">
        <v>1682</v>
      </c>
      <c r="E244" s="2517" t="s">
        <v>1683</v>
      </c>
      <c r="F244" s="2312" t="str">
        <f>IF(TEMPLATE_SPHERE="HEAT","Гкал/час","тыс. куб. м/сутки")</f>
        <v>Гкал/час</v>
      </c>
      <c r="G244" s="680"/>
      <c r="H244" s="680">
        <v>0.09</v>
      </c>
      <c r="I244" s="1525"/>
      <c r="J244" s="1635"/>
      <c r="K244" s="1635"/>
      <c r="L244" s="1635"/>
      <c r="M244" s="1635"/>
      <c r="N244" s="1635"/>
      <c r="O244" s="1635"/>
      <c r="P244" s="1635"/>
      <c r="Q244" s="1635"/>
      <c r="R244" s="675"/>
      <c r="S244" s="1635">
        <v>0</v>
      </c>
    </row>
    <row s="1850" customFormat="1" customHeight="1" ht="22.5">
      <c r="A245" s="1632"/>
      <c r="B245" s="1635"/>
      <c r="C245" s="1928" t="s">
        <v>103</v>
      </c>
      <c r="D245" s="2108" t="s">
        <v>1684</v>
      </c>
      <c r="E245" s="2517" t="s">
        <v>1685</v>
      </c>
      <c r="F245" s="2312" t="str">
        <f>IF(TEMPLATE_SPHERE="HEAT","Гкал/час","тыс. куб. м/сутки")</f>
        <v>Гкал/час</v>
      </c>
      <c r="G245" s="680"/>
      <c r="H245" s="680">
        <v>1.182</v>
      </c>
      <c r="I245" s="1525"/>
      <c r="J245" s="1635"/>
      <c r="K245" s="1635"/>
      <c r="L245" s="1635"/>
      <c r="M245" s="1635"/>
      <c r="N245" s="1635"/>
      <c r="O245" s="1635"/>
      <c r="P245" s="1635"/>
      <c r="Q245" s="1635"/>
      <c r="R245" s="675"/>
      <c r="S245" s="1635">
        <v>0</v>
      </c>
    </row>
    <row s="1850" customFormat="1" customHeight="1" ht="22.5">
      <c r="A246" s="1632"/>
      <c r="B246" s="1635"/>
      <c r="C246" s="1928" t="s">
        <v>103</v>
      </c>
      <c r="D246" s="2108" t="s">
        <v>1686</v>
      </c>
      <c r="E246" s="2517" t="s">
        <v>1687</v>
      </c>
      <c r="F246" s="2312" t="str">
        <f>IF(TEMPLATE_SPHERE="HEAT","Гкал/час","тыс. куб. м/сутки")</f>
        <v>Гкал/час</v>
      </c>
      <c r="G246" s="680"/>
      <c r="H246" s="680">
        <v>1.522</v>
      </c>
      <c r="I246" s="1525"/>
      <c r="J246" s="1635"/>
      <c r="K246" s="1635"/>
      <c r="L246" s="1635"/>
      <c r="M246" s="1635"/>
      <c r="N246" s="1635"/>
      <c r="O246" s="1635"/>
      <c r="P246" s="1635"/>
      <c r="Q246" s="1635"/>
      <c r="R246" s="675"/>
      <c r="S246" s="1635">
        <v>0</v>
      </c>
    </row>
    <row s="1850" customFormat="1" customHeight="1" ht="22.5">
      <c r="A247" s="1632"/>
      <c r="B247" s="1635"/>
      <c r="C247" s="1928" t="s">
        <v>103</v>
      </c>
      <c r="D247" s="2108" t="s">
        <v>1688</v>
      </c>
      <c r="E247" s="2517" t="s">
        <v>1689</v>
      </c>
      <c r="F247" s="2312" t="str">
        <f>IF(TEMPLATE_SPHERE="HEAT","Гкал/час","тыс. куб. м/сутки")</f>
        <v>Гкал/час</v>
      </c>
      <c r="G247" s="680"/>
      <c r="H247" s="680">
        <v>0.299</v>
      </c>
      <c r="I247" s="1525"/>
      <c r="J247" s="1635"/>
      <c r="K247" s="1635"/>
      <c r="L247" s="1635"/>
      <c r="M247" s="1635"/>
      <c r="N247" s="1635"/>
      <c r="O247" s="1635"/>
      <c r="P247" s="1635"/>
      <c r="Q247" s="1635"/>
      <c r="R247" s="675"/>
      <c r="S247" s="1635">
        <v>0</v>
      </c>
    </row>
    <row s="1850" customFormat="1" customHeight="1" ht="22.5">
      <c r="A248" s="1632"/>
      <c r="B248" s="1635"/>
      <c r="C248" s="1928" t="s">
        <v>103</v>
      </c>
      <c r="D248" s="2108" t="s">
        <v>1690</v>
      </c>
      <c r="E248" s="2517" t="s">
        <v>1691</v>
      </c>
      <c r="F248" s="2312" t="str">
        <f>IF(TEMPLATE_SPHERE="HEAT","Гкал/час","тыс. куб. м/сутки")</f>
        <v>Гкал/час</v>
      </c>
      <c r="G248" s="680"/>
      <c r="H248" s="680">
        <v>0.435</v>
      </c>
      <c r="I248" s="1525"/>
      <c r="J248" s="1635"/>
      <c r="K248" s="1635"/>
      <c r="L248" s="1635"/>
      <c r="M248" s="1635"/>
      <c r="N248" s="1635"/>
      <c r="O248" s="1635"/>
      <c r="P248" s="1635"/>
      <c r="Q248" s="1635"/>
      <c r="R248" s="675"/>
      <c r="S248" s="1635">
        <v>0</v>
      </c>
    </row>
    <row s="1850" customFormat="1" customHeight="1" ht="22.5">
      <c r="A249" s="1632"/>
      <c r="B249" s="1635"/>
      <c r="C249" s="1928" t="s">
        <v>103</v>
      </c>
      <c r="D249" s="2108" t="s">
        <v>1692</v>
      </c>
      <c r="E249" s="2517" t="s">
        <v>1693</v>
      </c>
      <c r="F249" s="2312" t="str">
        <f>IF(TEMPLATE_SPHERE="HEAT","Гкал/час","тыс. куб. м/сутки")</f>
        <v>Гкал/час</v>
      </c>
      <c r="G249" s="680"/>
      <c r="H249" s="680">
        <v>0.031</v>
      </c>
      <c r="I249" s="1525"/>
      <c r="J249" s="1635"/>
      <c r="K249" s="1635"/>
      <c r="L249" s="1635"/>
      <c r="M249" s="1635"/>
      <c r="N249" s="1635"/>
      <c r="O249" s="1635"/>
      <c r="P249" s="1635"/>
      <c r="Q249" s="1635"/>
      <c r="R249" s="675"/>
      <c r="S249" s="1635">
        <v>0</v>
      </c>
    </row>
    <row s="1850" customFormat="1" customHeight="1" ht="22.5">
      <c r="A250" s="1632"/>
      <c r="B250" s="1635"/>
      <c r="C250" s="1928" t="s">
        <v>103</v>
      </c>
      <c r="D250" s="2108" t="s">
        <v>1694</v>
      </c>
      <c r="E250" s="2517" t="s">
        <v>1695</v>
      </c>
      <c r="F250" s="2312" t="str">
        <f>IF(TEMPLATE_SPHERE="HEAT","Гкал/час","тыс. куб. м/сутки")</f>
        <v>Гкал/час</v>
      </c>
      <c r="G250" s="680"/>
      <c r="H250" s="680">
        <v>0.049</v>
      </c>
      <c r="I250" s="1525"/>
      <c r="J250" s="1635"/>
      <c r="K250" s="1635"/>
      <c r="L250" s="1635"/>
      <c r="M250" s="1635"/>
      <c r="N250" s="1635"/>
      <c r="O250" s="1635"/>
      <c r="P250" s="1635"/>
      <c r="Q250" s="1635"/>
      <c r="R250" s="675"/>
      <c r="S250" s="1635">
        <v>0</v>
      </c>
    </row>
    <row s="1850" customFormat="1" customHeight="1" ht="22.5">
      <c r="A251" s="1632"/>
      <c r="B251" s="1635"/>
      <c r="C251" s="1928" t="s">
        <v>103</v>
      </c>
      <c r="D251" s="2108" t="s">
        <v>1696</v>
      </c>
      <c r="E251" s="2517" t="s">
        <v>1697</v>
      </c>
      <c r="F251" s="2312" t="str">
        <f>IF(TEMPLATE_SPHERE="HEAT","Гкал/час","тыс. куб. м/сутки")</f>
        <v>Гкал/час</v>
      </c>
      <c r="G251" s="680"/>
      <c r="H251" s="680">
        <v>0</v>
      </c>
      <c r="I251" s="1525"/>
      <c r="J251" s="1635"/>
      <c r="K251" s="1635"/>
      <c r="L251" s="1635"/>
      <c r="M251" s="1635"/>
      <c r="N251" s="1635"/>
      <c r="O251" s="1635"/>
      <c r="P251" s="1635"/>
      <c r="Q251" s="1635"/>
      <c r="R251" s="675"/>
      <c r="S251" s="1635">
        <v>0</v>
      </c>
    </row>
    <row s="1850" customFormat="1" customHeight="1" ht="22.5">
      <c r="A252" s="1632"/>
      <c r="B252" s="1635"/>
      <c r="C252" s="1928" t="s">
        <v>103</v>
      </c>
      <c r="D252" s="2108" t="s">
        <v>1698</v>
      </c>
      <c r="E252" s="2517" t="s">
        <v>1699</v>
      </c>
      <c r="F252" s="2312" t="str">
        <f>IF(TEMPLATE_SPHERE="HEAT","Гкал/час","тыс. куб. м/сутки")</f>
        <v>Гкал/час</v>
      </c>
      <c r="G252" s="680"/>
      <c r="H252" s="680">
        <v>0.015</v>
      </c>
      <c r="I252" s="1525"/>
      <c r="J252" s="1635"/>
      <c r="K252" s="1635"/>
      <c r="L252" s="1635"/>
      <c r="M252" s="1635"/>
      <c r="N252" s="1635"/>
      <c r="O252" s="1635"/>
      <c r="P252" s="1635"/>
      <c r="Q252" s="1635"/>
      <c r="R252" s="675"/>
      <c r="S252" s="1635">
        <v>0</v>
      </c>
    </row>
    <row s="1850" customFormat="1" customHeight="1" ht="22.5">
      <c r="A253" s="1632"/>
      <c r="B253" s="1635"/>
      <c r="C253" s="1928" t="s">
        <v>103</v>
      </c>
      <c r="D253" s="2108" t="s">
        <v>1700</v>
      </c>
      <c r="E253" s="2517" t="s">
        <v>1701</v>
      </c>
      <c r="F253" s="2312" t="str">
        <f>IF(TEMPLATE_SPHERE="HEAT","Гкал/час","тыс. куб. м/сутки")</f>
        <v>Гкал/час</v>
      </c>
      <c r="G253" s="680"/>
      <c r="H253" s="680">
        <v>0</v>
      </c>
      <c r="I253" s="1525"/>
      <c r="J253" s="1635"/>
      <c r="K253" s="1635"/>
      <c r="L253" s="1635"/>
      <c r="M253" s="1635"/>
      <c r="N253" s="1635"/>
      <c r="O253" s="1635"/>
      <c r="P253" s="1635"/>
      <c r="Q253" s="1635"/>
      <c r="R253" s="675"/>
      <c r="S253" s="1635">
        <v>0</v>
      </c>
    </row>
    <row s="1850" customFormat="1" customHeight="1" ht="22.5">
      <c r="A254" s="1632"/>
      <c r="B254" s="1635"/>
      <c r="C254" s="1928" t="s">
        <v>103</v>
      </c>
      <c r="D254" s="2108" t="s">
        <v>1702</v>
      </c>
      <c r="E254" s="2517" t="s">
        <v>1703</v>
      </c>
      <c r="F254" s="2312" t="str">
        <f>IF(TEMPLATE_SPHERE="HEAT","Гкал/час","тыс. куб. м/сутки")</f>
        <v>Гкал/час</v>
      </c>
      <c r="G254" s="680"/>
      <c r="H254" s="680">
        <v>0.007</v>
      </c>
      <c r="I254" s="1525"/>
      <c r="J254" s="1635"/>
      <c r="K254" s="1635"/>
      <c r="L254" s="1635"/>
      <c r="M254" s="1635"/>
      <c r="N254" s="1635"/>
      <c r="O254" s="1635"/>
      <c r="P254" s="1635"/>
      <c r="Q254" s="1635"/>
      <c r="R254" s="675"/>
      <c r="S254" s="1635">
        <v>0</v>
      </c>
    </row>
    <row s="1850" customFormat="1" customHeight="1" ht="22.5">
      <c r="A255" s="1632"/>
      <c r="B255" s="1635"/>
      <c r="C255" s="1928" t="s">
        <v>103</v>
      </c>
      <c r="D255" s="2108" t="s">
        <v>1704</v>
      </c>
      <c r="E255" s="2517" t="s">
        <v>1705</v>
      </c>
      <c r="F255" s="2312" t="str">
        <f>IF(TEMPLATE_SPHERE="HEAT","Гкал/час","тыс. куб. м/сутки")</f>
        <v>Гкал/час</v>
      </c>
      <c r="G255" s="680"/>
      <c r="H255" s="680">
        <v>0.019</v>
      </c>
      <c r="I255" s="1525"/>
      <c r="J255" s="1635"/>
      <c r="K255" s="1635"/>
      <c r="L255" s="1635"/>
      <c r="M255" s="1635"/>
      <c r="N255" s="1635"/>
      <c r="O255" s="1635"/>
      <c r="P255" s="1635"/>
      <c r="Q255" s="1635"/>
      <c r="R255" s="675"/>
      <c r="S255" s="1635">
        <v>0</v>
      </c>
    </row>
    <row s="1850" customFormat="1" customHeight="1" ht="22.5">
      <c r="A256" s="1632"/>
      <c r="B256" s="1635"/>
      <c r="C256" s="1928" t="s">
        <v>103</v>
      </c>
      <c r="D256" s="2108" t="s">
        <v>1706</v>
      </c>
      <c r="E256" s="2517" t="s">
        <v>1707</v>
      </c>
      <c r="F256" s="2312" t="str">
        <f>IF(TEMPLATE_SPHERE="HEAT","Гкал/час","тыс. куб. м/сутки")</f>
        <v>Гкал/час</v>
      </c>
      <c r="G256" s="680"/>
      <c r="H256" s="680">
        <v>0</v>
      </c>
      <c r="I256" s="1525"/>
      <c r="J256" s="1635"/>
      <c r="K256" s="1635"/>
      <c r="L256" s="1635"/>
      <c r="M256" s="1635"/>
      <c r="N256" s="1635"/>
      <c r="O256" s="1635"/>
      <c r="P256" s="1635"/>
      <c r="Q256" s="1635"/>
      <c r="R256" s="675"/>
      <c r="S256" s="1635">
        <v>0</v>
      </c>
    </row>
    <row s="1850" customFormat="1" customHeight="1" ht="22.5">
      <c r="A257" s="1632"/>
      <c r="B257" s="1635"/>
      <c r="C257" s="1928" t="s">
        <v>103</v>
      </c>
      <c r="D257" s="2108" t="s">
        <v>1708</v>
      </c>
      <c r="E257" s="2517" t="s">
        <v>1709</v>
      </c>
      <c r="F257" s="2312" t="str">
        <f>IF(TEMPLATE_SPHERE="HEAT","Гкал/час","тыс. куб. м/сутки")</f>
        <v>Гкал/час</v>
      </c>
      <c r="G257" s="680"/>
      <c r="H257" s="680">
        <v>0.047</v>
      </c>
      <c r="I257" s="1525"/>
      <c r="J257" s="1635"/>
      <c r="K257" s="1635"/>
      <c r="L257" s="1635"/>
      <c r="M257" s="1635"/>
      <c r="N257" s="1635"/>
      <c r="O257" s="1635"/>
      <c r="P257" s="1635"/>
      <c r="Q257" s="1635"/>
      <c r="R257" s="675"/>
      <c r="S257" s="1635">
        <v>0</v>
      </c>
    </row>
    <row s="1850" customFormat="1" customHeight="1" ht="22.5">
      <c r="A258" s="1632"/>
      <c r="B258" s="1635"/>
      <c r="C258" s="1928" t="s">
        <v>103</v>
      </c>
      <c r="D258" s="2108" t="s">
        <v>1710</v>
      </c>
      <c r="E258" s="2517" t="s">
        <v>1711</v>
      </c>
      <c r="F258" s="2312" t="str">
        <f>IF(TEMPLATE_SPHERE="HEAT","Гкал/час","тыс. куб. м/сутки")</f>
        <v>Гкал/час</v>
      </c>
      <c r="G258" s="680"/>
      <c r="H258" s="680">
        <v>0</v>
      </c>
      <c r="I258" s="1525"/>
      <c r="J258" s="1635"/>
      <c r="K258" s="1635"/>
      <c r="L258" s="1635"/>
      <c r="M258" s="1635"/>
      <c r="N258" s="1635"/>
      <c r="O258" s="1635"/>
      <c r="P258" s="1635"/>
      <c r="Q258" s="1635"/>
      <c r="R258" s="675"/>
      <c r="S258" s="1635">
        <v>0</v>
      </c>
    </row>
    <row s="1850" customFormat="1" customHeight="1" ht="22.5">
      <c r="A259" s="1632"/>
      <c r="B259" s="1635"/>
      <c r="C259" s="1928" t="s">
        <v>103</v>
      </c>
      <c r="D259" s="2108" t="s">
        <v>1712</v>
      </c>
      <c r="E259" s="2517" t="s">
        <v>1713</v>
      </c>
      <c r="F259" s="2312" t="str">
        <f>IF(TEMPLATE_SPHERE="HEAT","Гкал/час","тыс. куб. м/сутки")</f>
        <v>Гкал/час</v>
      </c>
      <c r="G259" s="680"/>
      <c r="H259" s="680">
        <v>0</v>
      </c>
      <c r="I259" s="1525"/>
      <c r="J259" s="1635"/>
      <c r="K259" s="1635"/>
      <c r="L259" s="1635"/>
      <c r="M259" s="1635"/>
      <c r="N259" s="1635"/>
      <c r="O259" s="1635"/>
      <c r="P259" s="1635"/>
      <c r="Q259" s="1635"/>
      <c r="R259" s="675"/>
      <c r="S259" s="1635">
        <v>0</v>
      </c>
    </row>
    <row s="1850" customFormat="1" customHeight="1" ht="22.5">
      <c r="A260" s="1632"/>
      <c r="B260" s="1635"/>
      <c r="C260" s="1928" t="s">
        <v>103</v>
      </c>
      <c r="D260" s="2108" t="s">
        <v>1714</v>
      </c>
      <c r="E260" s="2517" t="s">
        <v>1715</v>
      </c>
      <c r="F260" s="2312" t="str">
        <f>IF(TEMPLATE_SPHERE="HEAT","Гкал/час","тыс. куб. м/сутки")</f>
        <v>Гкал/час</v>
      </c>
      <c r="G260" s="680"/>
      <c r="H260" s="680">
        <v>0.211</v>
      </c>
      <c r="I260" s="1525"/>
      <c r="J260" s="1635"/>
      <c r="K260" s="1635"/>
      <c r="L260" s="1635"/>
      <c r="M260" s="1635"/>
      <c r="N260" s="1635"/>
      <c r="O260" s="1635"/>
      <c r="P260" s="1635"/>
      <c r="Q260" s="1635"/>
      <c r="R260" s="675"/>
      <c r="S260" s="1635">
        <v>0</v>
      </c>
    </row>
    <row s="1850" customFormat="1" customHeight="1" ht="22.5">
      <c r="A261" s="1632"/>
      <c r="B261" s="1635"/>
      <c r="C261" s="1928" t="s">
        <v>103</v>
      </c>
      <c r="D261" s="2108" t="s">
        <v>1716</v>
      </c>
      <c r="E261" s="2517" t="s">
        <v>1717</v>
      </c>
      <c r="F261" s="2312" t="str">
        <f>IF(TEMPLATE_SPHERE="HEAT","Гкал/час","тыс. куб. м/сутки")</f>
        <v>Гкал/час</v>
      </c>
      <c r="G261" s="680"/>
      <c r="H261" s="680">
        <v>15.283</v>
      </c>
      <c r="I261" s="1525"/>
      <c r="J261" s="1635"/>
      <c r="K261" s="1635"/>
      <c r="L261" s="1635"/>
      <c r="M261" s="1635"/>
      <c r="N261" s="1635"/>
      <c r="O261" s="1635"/>
      <c r="P261" s="1635"/>
      <c r="Q261" s="1635"/>
      <c r="R261" s="675"/>
      <c r="S261" s="1635">
        <v>0</v>
      </c>
    </row>
    <row s="1850" customFormat="1" customHeight="1" ht="22.5">
      <c r="A262" s="1632"/>
      <c r="B262" s="1635"/>
      <c r="C262" s="1928" t="s">
        <v>103</v>
      </c>
      <c r="D262" s="2108" t="s">
        <v>1718</v>
      </c>
      <c r="E262" s="2517" t="s">
        <v>1719</v>
      </c>
      <c r="F262" s="2312" t="str">
        <f>IF(TEMPLATE_SPHERE="HEAT","Гкал/час","тыс. куб. м/сутки")</f>
        <v>Гкал/час</v>
      </c>
      <c r="G262" s="680"/>
      <c r="H262" s="680">
        <v>1.339</v>
      </c>
      <c r="I262" s="1525"/>
      <c r="J262" s="1635"/>
      <c r="K262" s="1635"/>
      <c r="L262" s="1635"/>
      <c r="M262" s="1635"/>
      <c r="N262" s="1635"/>
      <c r="O262" s="1635"/>
      <c r="P262" s="1635"/>
      <c r="Q262" s="1635"/>
      <c r="R262" s="675"/>
      <c r="S262" s="1635">
        <v>0</v>
      </c>
    </row>
    <row s="1850" customFormat="1" customHeight="1" ht="22.5">
      <c r="A263" s="1632"/>
      <c r="B263" s="1635"/>
      <c r="C263" s="1928" t="s">
        <v>103</v>
      </c>
      <c r="D263" s="2108" t="s">
        <v>1720</v>
      </c>
      <c r="E263" s="2517" t="s">
        <v>1721</v>
      </c>
      <c r="F263" s="2312" t="str">
        <f>IF(TEMPLATE_SPHERE="HEAT","Гкал/час","тыс. куб. м/сутки")</f>
        <v>Гкал/час</v>
      </c>
      <c r="G263" s="680"/>
      <c r="H263" s="680">
        <v>6.759</v>
      </c>
      <c r="I263" s="1525"/>
      <c r="J263" s="1635"/>
      <c r="K263" s="1635"/>
      <c r="L263" s="1635"/>
      <c r="M263" s="1635"/>
      <c r="N263" s="1635"/>
      <c r="O263" s="1635"/>
      <c r="P263" s="1635"/>
      <c r="Q263" s="1635"/>
      <c r="R263" s="675"/>
      <c r="S263" s="1635">
        <v>0</v>
      </c>
    </row>
    <row s="1850" customFormat="1" customHeight="1" ht="22.5">
      <c r="A264" s="1632"/>
      <c r="B264" s="1635"/>
      <c r="C264" s="1928" t="s">
        <v>103</v>
      </c>
      <c r="D264" s="2108" t="s">
        <v>1722</v>
      </c>
      <c r="E264" s="2517" t="s">
        <v>1723</v>
      </c>
      <c r="F264" s="2312" t="str">
        <f>IF(TEMPLATE_SPHERE="HEAT","Гкал/час","тыс. куб. м/сутки")</f>
        <v>Гкал/час</v>
      </c>
      <c r="G264" s="680"/>
      <c r="H264" s="680">
        <v>0.416</v>
      </c>
      <c r="I264" s="1525"/>
      <c r="J264" s="1635"/>
      <c r="K264" s="1635"/>
      <c r="L264" s="1635"/>
      <c r="M264" s="1635"/>
      <c r="N264" s="1635"/>
      <c r="O264" s="1635"/>
      <c r="P264" s="1635"/>
      <c r="Q264" s="1635"/>
      <c r="R264" s="675"/>
      <c r="S264" s="1635">
        <v>0</v>
      </c>
    </row>
    <row s="1850" customFormat="1" customHeight="1" ht="22.5">
      <c r="A265" s="1632"/>
      <c r="B265" s="1635"/>
      <c r="C265" s="1928" t="s">
        <v>103</v>
      </c>
      <c r="D265" s="2108" t="s">
        <v>1724</v>
      </c>
      <c r="E265" s="2517" t="s">
        <v>1725</v>
      </c>
      <c r="F265" s="2312" t="str">
        <f>IF(TEMPLATE_SPHERE="HEAT","Гкал/час","тыс. куб. м/сутки")</f>
        <v>Гкал/час</v>
      </c>
      <c r="G265" s="680"/>
      <c r="H265" s="680">
        <v>0.954</v>
      </c>
      <c r="I265" s="1525"/>
      <c r="J265" s="1635"/>
      <c r="K265" s="1635"/>
      <c r="L265" s="1635"/>
      <c r="M265" s="1635"/>
      <c r="N265" s="1635"/>
      <c r="O265" s="1635"/>
      <c r="P265" s="1635"/>
      <c r="Q265" s="1635"/>
      <c r="R265" s="675"/>
      <c r="S265" s="1635">
        <v>0</v>
      </c>
    </row>
    <row s="1850" customFormat="1" customHeight="1" ht="22.5">
      <c r="A266" s="1632"/>
      <c r="B266" s="1635"/>
      <c r="C266" s="1928" t="s">
        <v>103</v>
      </c>
      <c r="D266" s="2108" t="s">
        <v>1726</v>
      </c>
      <c r="E266" s="2517" t="s">
        <v>1727</v>
      </c>
      <c r="F266" s="2312" t="str">
        <f>IF(TEMPLATE_SPHERE="HEAT","Гкал/час","тыс. куб. м/сутки")</f>
        <v>Гкал/час</v>
      </c>
      <c r="G266" s="680"/>
      <c r="H266" s="680">
        <v>1.673</v>
      </c>
      <c r="I266" s="1525"/>
      <c r="J266" s="1635"/>
      <c r="K266" s="1635"/>
      <c r="L266" s="1635"/>
      <c r="M266" s="1635"/>
      <c r="N266" s="1635"/>
      <c r="O266" s="1635"/>
      <c r="P266" s="1635"/>
      <c r="Q266" s="1635"/>
      <c r="R266" s="675"/>
      <c r="S266" s="1635">
        <v>0</v>
      </c>
    </row>
    <row s="1850" customFormat="1" customHeight="1" ht="22.5">
      <c r="A267" s="1632"/>
      <c r="B267" s="1635"/>
      <c r="C267" s="1928" t="s">
        <v>103</v>
      </c>
      <c r="D267" s="2108" t="s">
        <v>1728</v>
      </c>
      <c r="E267" s="2517" t="s">
        <v>1729</v>
      </c>
      <c r="F267" s="2312" t="str">
        <f>IF(TEMPLATE_SPHERE="HEAT","Гкал/час","тыс. куб. м/сутки")</f>
        <v>Гкал/час</v>
      </c>
      <c r="G267" s="680"/>
      <c r="H267" s="680">
        <v>0.428</v>
      </c>
      <c r="I267" s="1525"/>
      <c r="J267" s="1635"/>
      <c r="K267" s="1635"/>
      <c r="L267" s="1635"/>
      <c r="M267" s="1635"/>
      <c r="N267" s="1635"/>
      <c r="O267" s="1635"/>
      <c r="P267" s="1635"/>
      <c r="Q267" s="1635"/>
      <c r="R267" s="675"/>
      <c r="S267" s="1635">
        <v>0</v>
      </c>
    </row>
    <row s="1850" customFormat="1" customHeight="1" ht="22.5">
      <c r="A268" s="1632"/>
      <c r="B268" s="1635"/>
      <c r="C268" s="1928" t="s">
        <v>103</v>
      </c>
      <c r="D268" s="2108" t="s">
        <v>1730</v>
      </c>
      <c r="E268" s="2517" t="s">
        <v>1731</v>
      </c>
      <c r="F268" s="2312" t="str">
        <f>IF(TEMPLATE_SPHERE="HEAT","Гкал/час","тыс. куб. м/сутки")</f>
        <v>Гкал/час</v>
      </c>
      <c r="G268" s="680"/>
      <c r="H268" s="680">
        <v>3.77</v>
      </c>
      <c r="I268" s="1525"/>
      <c r="J268" s="1635"/>
      <c r="K268" s="1635"/>
      <c r="L268" s="1635"/>
      <c r="M268" s="1635"/>
      <c r="N268" s="1635"/>
      <c r="O268" s="1635"/>
      <c r="P268" s="1635"/>
      <c r="Q268" s="1635"/>
      <c r="R268" s="675"/>
      <c r="S268" s="1635">
        <v>0</v>
      </c>
    </row>
    <row s="1850" customFormat="1" customHeight="1" ht="22.5">
      <c r="A269" s="1632"/>
      <c r="B269" s="1635"/>
      <c r="C269" s="1928" t="s">
        <v>103</v>
      </c>
      <c r="D269" s="2108" t="s">
        <v>1732</v>
      </c>
      <c r="E269" s="2517" t="s">
        <v>1733</v>
      </c>
      <c r="F269" s="2312" t="str">
        <f>IF(TEMPLATE_SPHERE="HEAT","Гкал/час","тыс. куб. м/сутки")</f>
        <v>Гкал/час</v>
      </c>
      <c r="G269" s="680"/>
      <c r="H269" s="680">
        <v>0</v>
      </c>
      <c r="I269" s="1525"/>
      <c r="J269" s="1635"/>
      <c r="K269" s="1635"/>
      <c r="L269" s="1635"/>
      <c r="M269" s="1635"/>
      <c r="N269" s="1635"/>
      <c r="O269" s="1635"/>
      <c r="P269" s="1635"/>
      <c r="Q269" s="1635"/>
      <c r="R269" s="675"/>
      <c r="S269" s="1635">
        <v>0</v>
      </c>
    </row>
    <row s="1850" customFormat="1" customHeight="1" ht="22.5">
      <c r="A270" s="1632"/>
      <c r="B270" s="1635"/>
      <c r="C270" s="1928" t="s">
        <v>103</v>
      </c>
      <c r="D270" s="2108" t="s">
        <v>1734</v>
      </c>
      <c r="E270" s="2517" t="s">
        <v>1735</v>
      </c>
      <c r="F270" s="2312" t="str">
        <f>IF(TEMPLATE_SPHERE="HEAT","Гкал/час","тыс. куб. м/сутки")</f>
        <v>Гкал/час</v>
      </c>
      <c r="G270" s="680"/>
      <c r="H270" s="680">
        <v>0.197</v>
      </c>
      <c r="I270" s="1525"/>
      <c r="J270" s="1635"/>
      <c r="K270" s="1635"/>
      <c r="L270" s="1635"/>
      <c r="M270" s="1635"/>
      <c r="N270" s="1635"/>
      <c r="O270" s="1635"/>
      <c r="P270" s="1635"/>
      <c r="Q270" s="1635"/>
      <c r="R270" s="675"/>
      <c r="S270" s="1635">
        <v>0</v>
      </c>
    </row>
    <row s="1850" customFormat="1" customHeight="1" ht="22.5">
      <c r="A271" s="1632"/>
      <c r="B271" s="1635"/>
      <c r="C271" s="1928" t="s">
        <v>103</v>
      </c>
      <c r="D271" s="2108" t="s">
        <v>1736</v>
      </c>
      <c r="E271" s="2517" t="s">
        <v>1737</v>
      </c>
      <c r="F271" s="2312" t="str">
        <f>IF(TEMPLATE_SPHERE="HEAT","Гкал/час","тыс. куб. м/сутки")</f>
        <v>Гкал/час</v>
      </c>
      <c r="G271" s="680"/>
      <c r="H271" s="680">
        <v>0</v>
      </c>
      <c r="I271" s="1525"/>
      <c r="J271" s="1635"/>
      <c r="K271" s="1635"/>
      <c r="L271" s="1635"/>
      <c r="M271" s="1635"/>
      <c r="N271" s="1635"/>
      <c r="O271" s="1635"/>
      <c r="P271" s="1635"/>
      <c r="Q271" s="1635"/>
      <c r="R271" s="675"/>
      <c r="S271" s="1635">
        <v>0</v>
      </c>
    </row>
    <row s="1850" customFormat="1" customHeight="1" ht="22.5">
      <c r="A272" s="1632"/>
      <c r="B272" s="1635"/>
      <c r="C272" s="1928" t="s">
        <v>103</v>
      </c>
      <c r="D272" s="2108" t="s">
        <v>1738</v>
      </c>
      <c r="E272" s="2517" t="s">
        <v>1739</v>
      </c>
      <c r="F272" s="2312" t="str">
        <f>IF(TEMPLATE_SPHERE="HEAT","Гкал/час","тыс. куб. м/сутки")</f>
        <v>Гкал/час</v>
      </c>
      <c r="G272" s="680"/>
      <c r="H272" s="680">
        <v>0.112</v>
      </c>
      <c r="I272" s="1525"/>
      <c r="J272" s="1635"/>
      <c r="K272" s="1635"/>
      <c r="L272" s="1635"/>
      <c r="M272" s="1635"/>
      <c r="N272" s="1635"/>
      <c r="O272" s="1635"/>
      <c r="P272" s="1635"/>
      <c r="Q272" s="1635"/>
      <c r="R272" s="675"/>
      <c r="S272" s="1635">
        <v>0</v>
      </c>
    </row>
    <row s="1850" customFormat="1" customHeight="1" ht="22.5">
      <c r="A273" s="1632"/>
      <c r="B273" s="1635"/>
      <c r="C273" s="1928" t="s">
        <v>103</v>
      </c>
      <c r="D273" s="2108" t="s">
        <v>1740</v>
      </c>
      <c r="E273" s="2517" t="s">
        <v>1741</v>
      </c>
      <c r="F273" s="2312" t="str">
        <f>IF(TEMPLATE_SPHERE="HEAT","Гкал/час","тыс. куб. м/сутки")</f>
        <v>Гкал/час</v>
      </c>
      <c r="G273" s="680"/>
      <c r="H273" s="680">
        <v>0</v>
      </c>
      <c r="I273" s="1525"/>
      <c r="J273" s="1635"/>
      <c r="K273" s="1635"/>
      <c r="L273" s="1635"/>
      <c r="M273" s="1635"/>
      <c r="N273" s="1635"/>
      <c r="O273" s="1635"/>
      <c r="P273" s="1635"/>
      <c r="Q273" s="1635"/>
      <c r="R273" s="675"/>
      <c r="S273" s="1635">
        <v>0</v>
      </c>
    </row>
    <row s="1850" customFormat="1" customHeight="1" ht="22.5">
      <c r="A274" s="1632"/>
      <c r="B274" s="1635"/>
      <c r="C274" s="1928" t="s">
        <v>103</v>
      </c>
      <c r="D274" s="2108" t="s">
        <v>1742</v>
      </c>
      <c r="E274" s="2517" t="s">
        <v>1743</v>
      </c>
      <c r="F274" s="2312" t="str">
        <f>IF(TEMPLATE_SPHERE="HEAT","Гкал/час","тыс. куб. м/сутки")</f>
        <v>Гкал/час</v>
      </c>
      <c r="G274" s="680"/>
      <c r="H274" s="680">
        <v>0.282</v>
      </c>
      <c r="I274" s="1525"/>
      <c r="J274" s="1635"/>
      <c r="K274" s="1635"/>
      <c r="L274" s="1635"/>
      <c r="M274" s="1635"/>
      <c r="N274" s="1635"/>
      <c r="O274" s="1635"/>
      <c r="P274" s="1635"/>
      <c r="Q274" s="1635"/>
      <c r="R274" s="675"/>
      <c r="S274" s="1635">
        <v>0</v>
      </c>
    </row>
    <row s="1850" customFormat="1" customHeight="1" ht="22.5">
      <c r="A275" s="1632"/>
      <c r="B275" s="1635"/>
      <c r="C275" s="1928" t="s">
        <v>103</v>
      </c>
      <c r="D275" s="2108" t="s">
        <v>1744</v>
      </c>
      <c r="E275" s="2517" t="s">
        <v>1745</v>
      </c>
      <c r="F275" s="2312" t="str">
        <f>IF(TEMPLATE_SPHERE="HEAT","Гкал/час","тыс. куб. м/сутки")</f>
        <v>Гкал/час</v>
      </c>
      <c r="G275" s="680"/>
      <c r="H275" s="680">
        <v>0.177</v>
      </c>
      <c r="I275" s="1525"/>
      <c r="J275" s="1635"/>
      <c r="K275" s="1635"/>
      <c r="L275" s="1635"/>
      <c r="M275" s="1635"/>
      <c r="N275" s="1635"/>
      <c r="O275" s="1635"/>
      <c r="P275" s="1635"/>
      <c r="Q275" s="1635"/>
      <c r="R275" s="675"/>
      <c r="S275" s="1635">
        <v>0</v>
      </c>
    </row>
    <row s="1850" customFormat="1" customHeight="1" ht="22.5">
      <c r="A276" s="1632"/>
      <c r="B276" s="1635"/>
      <c r="C276" s="1928" t="s">
        <v>103</v>
      </c>
      <c r="D276" s="2108" t="s">
        <v>1746</v>
      </c>
      <c r="E276" s="2517" t="s">
        <v>1747</v>
      </c>
      <c r="F276" s="2312" t="str">
        <f>IF(TEMPLATE_SPHERE="HEAT","Гкал/час","тыс. куб. м/сутки")</f>
        <v>Гкал/час</v>
      </c>
      <c r="G276" s="680"/>
      <c r="H276" s="680">
        <v>0.15</v>
      </c>
      <c r="I276" s="1525"/>
      <c r="J276" s="1635"/>
      <c r="K276" s="1635"/>
      <c r="L276" s="1635"/>
      <c r="M276" s="1635"/>
      <c r="N276" s="1635"/>
      <c r="O276" s="1635"/>
      <c r="P276" s="1635"/>
      <c r="Q276" s="1635"/>
      <c r="R276" s="675"/>
      <c r="S276" s="1635">
        <v>0</v>
      </c>
    </row>
    <row s="1850" customFormat="1" customHeight="1" ht="22.5">
      <c r="A277" s="1632"/>
      <c r="B277" s="1635"/>
      <c r="C277" s="1928" t="s">
        <v>103</v>
      </c>
      <c r="D277" s="2108" t="s">
        <v>1748</v>
      </c>
      <c r="E277" s="2517" t="s">
        <v>1749</v>
      </c>
      <c r="F277" s="2312" t="str">
        <f>IF(TEMPLATE_SPHERE="HEAT","Гкал/час","тыс. куб. м/сутки")</f>
        <v>Гкал/час</v>
      </c>
      <c r="G277" s="680"/>
      <c r="H277" s="680">
        <v>0</v>
      </c>
      <c r="I277" s="1525"/>
      <c r="J277" s="1635"/>
      <c r="K277" s="1635"/>
      <c r="L277" s="1635"/>
      <c r="M277" s="1635"/>
      <c r="N277" s="1635"/>
      <c r="O277" s="1635"/>
      <c r="P277" s="1635"/>
      <c r="Q277" s="1635"/>
      <c r="R277" s="675"/>
      <c r="S277" s="1635">
        <v>0</v>
      </c>
    </row>
    <row s="1850" customFormat="1" customHeight="1" ht="22.5">
      <c r="A278" s="1632"/>
      <c r="B278" s="1635"/>
      <c r="C278" s="1928" t="s">
        <v>103</v>
      </c>
      <c r="D278" s="2108" t="s">
        <v>1750</v>
      </c>
      <c r="E278" s="2517" t="s">
        <v>1751</v>
      </c>
      <c r="F278" s="2312" t="str">
        <f>IF(TEMPLATE_SPHERE="HEAT","Гкал/час","тыс. куб. м/сутки")</f>
        <v>Гкал/час</v>
      </c>
      <c r="G278" s="680"/>
      <c r="H278" s="680">
        <v>0.143</v>
      </c>
      <c r="I278" s="1525"/>
      <c r="J278" s="1635"/>
      <c r="K278" s="1635"/>
      <c r="L278" s="1635"/>
      <c r="M278" s="1635"/>
      <c r="N278" s="1635"/>
      <c r="O278" s="1635"/>
      <c r="P278" s="1635"/>
      <c r="Q278" s="1635"/>
      <c r="R278" s="675"/>
      <c r="S278" s="1635">
        <v>0</v>
      </c>
    </row>
    <row s="1850" customFormat="1" customHeight="1" ht="22.5">
      <c r="A279" s="1632"/>
      <c r="B279" s="1635"/>
      <c r="C279" s="1928" t="s">
        <v>103</v>
      </c>
      <c r="D279" s="2108" t="s">
        <v>1752</v>
      </c>
      <c r="E279" s="2517" t="s">
        <v>1753</v>
      </c>
      <c r="F279" s="2312" t="str">
        <f>IF(TEMPLATE_SPHERE="HEAT","Гкал/час","тыс. куб. м/сутки")</f>
        <v>Гкал/час</v>
      </c>
      <c r="G279" s="680"/>
      <c r="H279" s="680">
        <v>0.067</v>
      </c>
      <c r="I279" s="1525"/>
      <c r="J279" s="1635"/>
      <c r="K279" s="1635"/>
      <c r="L279" s="1635"/>
      <c r="M279" s="1635"/>
      <c r="N279" s="1635"/>
      <c r="O279" s="1635"/>
      <c r="P279" s="1635"/>
      <c r="Q279" s="1635"/>
      <c r="R279" s="675"/>
      <c r="S279" s="1635">
        <v>0</v>
      </c>
    </row>
    <row s="1850" customFormat="1" customHeight="1" ht="22.5">
      <c r="A280" s="1632"/>
      <c r="B280" s="1635"/>
      <c r="C280" s="1928" t="s">
        <v>103</v>
      </c>
      <c r="D280" s="2108" t="s">
        <v>1754</v>
      </c>
      <c r="E280" s="2517" t="s">
        <v>1755</v>
      </c>
      <c r="F280" s="2312" t="str">
        <f>IF(TEMPLATE_SPHERE="HEAT","Гкал/час","тыс. куб. м/сутки")</f>
        <v>Гкал/час</v>
      </c>
      <c r="G280" s="680"/>
      <c r="H280" s="680">
        <v>0</v>
      </c>
      <c r="I280" s="1525"/>
      <c r="J280" s="1635"/>
      <c r="K280" s="1635"/>
      <c r="L280" s="1635"/>
      <c r="M280" s="1635"/>
      <c r="N280" s="1635"/>
      <c r="O280" s="1635"/>
      <c r="P280" s="1635"/>
      <c r="Q280" s="1635"/>
      <c r="R280" s="675"/>
      <c r="S280" s="1635">
        <v>0</v>
      </c>
    </row>
    <row s="1850" customFormat="1" customHeight="1" ht="22.5">
      <c r="A281" s="1632"/>
      <c r="B281" s="1635"/>
      <c r="C281" s="1928" t="s">
        <v>103</v>
      </c>
      <c r="D281" s="2108" t="s">
        <v>1756</v>
      </c>
      <c r="E281" s="2517" t="s">
        <v>1757</v>
      </c>
      <c r="F281" s="2312" t="str">
        <f>IF(TEMPLATE_SPHERE="HEAT","Гкал/час","тыс. куб. м/сутки")</f>
        <v>Гкал/час</v>
      </c>
      <c r="G281" s="680"/>
      <c r="H281" s="680">
        <v>0.007</v>
      </c>
      <c r="I281" s="1525"/>
      <c r="J281" s="1635"/>
      <c r="K281" s="1635"/>
      <c r="L281" s="1635"/>
      <c r="M281" s="1635"/>
      <c r="N281" s="1635"/>
      <c r="O281" s="1635"/>
      <c r="P281" s="1635"/>
      <c r="Q281" s="1635"/>
      <c r="R281" s="675"/>
      <c r="S281" s="1635">
        <v>0</v>
      </c>
    </row>
    <row s="1850" customFormat="1" customHeight="1" ht="22.5">
      <c r="A282" s="1632"/>
      <c r="B282" s="1635"/>
      <c r="C282" s="1928" t="s">
        <v>103</v>
      </c>
      <c r="D282" s="2108" t="s">
        <v>1758</v>
      </c>
      <c r="E282" s="2517" t="s">
        <v>1759</v>
      </c>
      <c r="F282" s="2312" t="str">
        <f>IF(TEMPLATE_SPHERE="HEAT","Гкал/час","тыс. куб. м/сутки")</f>
        <v>Гкал/час</v>
      </c>
      <c r="G282" s="680"/>
      <c r="H282" s="680">
        <v>0.019</v>
      </c>
      <c r="I282" s="1525"/>
      <c r="J282" s="1635"/>
      <c r="K282" s="1635"/>
      <c r="L282" s="1635"/>
      <c r="M282" s="1635"/>
      <c r="N282" s="1635"/>
      <c r="O282" s="1635"/>
      <c r="P282" s="1635"/>
      <c r="Q282" s="1635"/>
      <c r="R282" s="675"/>
      <c r="S282" s="1635">
        <v>0</v>
      </c>
    </row>
    <row s="1850" customFormat="1" customHeight="1" ht="22.5">
      <c r="A283" s="1632"/>
      <c r="B283" s="1635"/>
      <c r="C283" s="1928" t="s">
        <v>103</v>
      </c>
      <c r="D283" s="2108" t="s">
        <v>1760</v>
      </c>
      <c r="E283" s="2517" t="s">
        <v>1761</v>
      </c>
      <c r="F283" s="2312" t="str">
        <f>IF(TEMPLATE_SPHERE="HEAT","Гкал/час","тыс. куб. м/сутки")</f>
        <v>Гкал/час</v>
      </c>
      <c r="G283" s="680"/>
      <c r="H283" s="680">
        <v>0.334</v>
      </c>
      <c r="I283" s="1525"/>
      <c r="J283" s="1635"/>
      <c r="K283" s="1635"/>
      <c r="L283" s="1635"/>
      <c r="M283" s="1635"/>
      <c r="N283" s="1635"/>
      <c r="O283" s="1635"/>
      <c r="P283" s="1635"/>
      <c r="Q283" s="1635"/>
      <c r="R283" s="675"/>
      <c r="S283" s="1635">
        <v>0</v>
      </c>
    </row>
    <row s="1850" customFormat="1" customHeight="1" ht="22.5">
      <c r="A284" s="1632"/>
      <c r="B284" s="1635"/>
      <c r="C284" s="1928" t="s">
        <v>103</v>
      </c>
      <c r="D284" s="2108" t="s">
        <v>1762</v>
      </c>
      <c r="E284" s="2517" t="s">
        <v>1763</v>
      </c>
      <c r="F284" s="2312" t="str">
        <f>IF(TEMPLATE_SPHERE="HEAT","Гкал/час","тыс. куб. м/сутки")</f>
        <v>Гкал/час</v>
      </c>
      <c r="G284" s="680"/>
      <c r="H284" s="680">
        <v>0.021</v>
      </c>
      <c r="I284" s="1525"/>
      <c r="J284" s="1635"/>
      <c r="K284" s="1635"/>
      <c r="L284" s="1635"/>
      <c r="M284" s="1635"/>
      <c r="N284" s="1635"/>
      <c r="O284" s="1635"/>
      <c r="P284" s="1635"/>
      <c r="Q284" s="1635"/>
      <c r="R284" s="675"/>
      <c r="S284" s="1635">
        <v>0</v>
      </c>
    </row>
    <row s="1850" customFormat="1" customHeight="1" ht="22.5">
      <c r="A285" s="1632"/>
      <c r="B285" s="1635"/>
      <c r="C285" s="1928" t="s">
        <v>103</v>
      </c>
      <c r="D285" s="2108" t="s">
        <v>1764</v>
      </c>
      <c r="E285" s="2517" t="s">
        <v>1765</v>
      </c>
      <c r="F285" s="2312" t="str">
        <f>IF(TEMPLATE_SPHERE="HEAT","Гкал/час","тыс. куб. м/сутки")</f>
        <v>Гкал/час</v>
      </c>
      <c r="G285" s="680"/>
      <c r="H285" s="680">
        <v>0.107</v>
      </c>
      <c r="I285" s="1525"/>
      <c r="J285" s="1635"/>
      <c r="K285" s="1635"/>
      <c r="L285" s="1635"/>
      <c r="M285" s="1635"/>
      <c r="N285" s="1635"/>
      <c r="O285" s="1635"/>
      <c r="P285" s="1635"/>
      <c r="Q285" s="1635"/>
      <c r="R285" s="675"/>
      <c r="S285" s="1635">
        <v>0</v>
      </c>
    </row>
    <row s="1850" customFormat="1" customHeight="1" ht="22.5">
      <c r="A286" s="1632"/>
      <c r="B286" s="1635"/>
      <c r="C286" s="1928" t="s">
        <v>103</v>
      </c>
      <c r="D286" s="2108" t="s">
        <v>1766</v>
      </c>
      <c r="E286" s="2517" t="s">
        <v>1767</v>
      </c>
      <c r="F286" s="2312" t="str">
        <f>IF(TEMPLATE_SPHERE="HEAT","Гкал/час","тыс. куб. м/сутки")</f>
        <v>Гкал/час</v>
      </c>
      <c r="G286" s="680"/>
      <c r="H286" s="680">
        <v>0.1</v>
      </c>
      <c r="I286" s="1525"/>
      <c r="J286" s="1635"/>
      <c r="K286" s="1635"/>
      <c r="L286" s="1635"/>
      <c r="M286" s="1635"/>
      <c r="N286" s="1635"/>
      <c r="O286" s="1635"/>
      <c r="P286" s="1635"/>
      <c r="Q286" s="1635"/>
      <c r="R286" s="675"/>
      <c r="S286" s="1635">
        <v>0</v>
      </c>
    </row>
    <row s="1850" customFormat="1" customHeight="1" ht="22.5">
      <c r="A287" s="1632"/>
      <c r="B287" s="1635"/>
      <c r="C287" s="1928" t="s">
        <v>103</v>
      </c>
      <c r="D287" s="2108" t="s">
        <v>1768</v>
      </c>
      <c r="E287" s="2517" t="s">
        <v>1769</v>
      </c>
      <c r="F287" s="2312" t="str">
        <f>IF(TEMPLATE_SPHERE="HEAT","Гкал/час","тыс. куб. м/сутки")</f>
        <v>Гкал/час</v>
      </c>
      <c r="G287" s="680"/>
      <c r="H287" s="680">
        <v>0.053</v>
      </c>
      <c r="I287" s="1525"/>
      <c r="J287" s="1635"/>
      <c r="K287" s="1635"/>
      <c r="L287" s="1635"/>
      <c r="M287" s="1635"/>
      <c r="N287" s="1635"/>
      <c r="O287" s="1635"/>
      <c r="P287" s="1635"/>
      <c r="Q287" s="1635"/>
      <c r="R287" s="675"/>
      <c r="S287" s="1635">
        <v>0</v>
      </c>
    </row>
    <row s="1850" customFormat="1" customHeight="1" ht="22.5">
      <c r="A288" s="1632"/>
      <c r="B288" s="1635"/>
      <c r="C288" s="1928" t="s">
        <v>103</v>
      </c>
      <c r="D288" s="2108" t="s">
        <v>1770</v>
      </c>
      <c r="E288" s="2517" t="s">
        <v>1771</v>
      </c>
      <c r="F288" s="2312" t="str">
        <f>IF(TEMPLATE_SPHERE="HEAT","Гкал/час","тыс. куб. м/сутки")</f>
        <v>Гкал/час</v>
      </c>
      <c r="G288" s="680"/>
      <c r="H288" s="680">
        <v>0.014</v>
      </c>
      <c r="I288" s="1525"/>
      <c r="J288" s="1635"/>
      <c r="K288" s="1635"/>
      <c r="L288" s="1635"/>
      <c r="M288" s="1635"/>
      <c r="N288" s="1635"/>
      <c r="O288" s="1635"/>
      <c r="P288" s="1635"/>
      <c r="Q288" s="1635"/>
      <c r="R288" s="675"/>
      <c r="S288" s="1635">
        <v>0</v>
      </c>
    </row>
    <row s="1850" customFormat="1" customHeight="1" ht="22.5">
      <c r="A289" s="1632"/>
      <c r="B289" s="1635"/>
      <c r="C289" s="1928" t="s">
        <v>103</v>
      </c>
      <c r="D289" s="2108" t="s">
        <v>1772</v>
      </c>
      <c r="E289" s="2517" t="s">
        <v>1773</v>
      </c>
      <c r="F289" s="2312" t="str">
        <f>IF(TEMPLATE_SPHERE="HEAT","Гкал/час","тыс. куб. м/сутки")</f>
        <v>Гкал/час</v>
      </c>
      <c r="G289" s="680"/>
      <c r="H289" s="680">
        <v>0</v>
      </c>
      <c r="I289" s="1525"/>
      <c r="J289" s="1635"/>
      <c r="K289" s="1635"/>
      <c r="L289" s="1635"/>
      <c r="M289" s="1635"/>
      <c r="N289" s="1635"/>
      <c r="O289" s="1635"/>
      <c r="P289" s="1635"/>
      <c r="Q289" s="1635"/>
      <c r="R289" s="675"/>
      <c r="S289" s="1635">
        <v>0</v>
      </c>
    </row>
    <row s="1850" customFormat="1" customHeight="1" ht="22.5">
      <c r="A290" s="1632"/>
      <c r="B290" s="1635"/>
      <c r="C290" s="1928" t="s">
        <v>103</v>
      </c>
      <c r="D290" s="2108" t="s">
        <v>1774</v>
      </c>
      <c r="E290" s="2517" t="s">
        <v>1775</v>
      </c>
      <c r="F290" s="2312" t="str">
        <f>IF(TEMPLATE_SPHERE="HEAT","Гкал/час","тыс. куб. м/сутки")</f>
        <v>Гкал/час</v>
      </c>
      <c r="G290" s="680"/>
      <c r="H290" s="680">
        <v>0.315</v>
      </c>
      <c r="I290" s="1525"/>
      <c r="J290" s="1635"/>
      <c r="K290" s="1635"/>
      <c r="L290" s="1635"/>
      <c r="M290" s="1635"/>
      <c r="N290" s="1635"/>
      <c r="O290" s="1635"/>
      <c r="P290" s="1635"/>
      <c r="Q290" s="1635"/>
      <c r="R290" s="675"/>
      <c r="S290" s="1635">
        <v>0</v>
      </c>
    </row>
    <row s="1850" customFormat="1" customHeight="1" ht="22.5">
      <c r="A291" s="1632"/>
      <c r="B291" s="1635"/>
      <c r="C291" s="1928" t="s">
        <v>103</v>
      </c>
      <c r="D291" s="2108" t="s">
        <v>1776</v>
      </c>
      <c r="E291" s="2517" t="s">
        <v>1777</v>
      </c>
      <c r="F291" s="2312" t="str">
        <f>IF(TEMPLATE_SPHERE="HEAT","Гкал/час","тыс. куб. м/сутки")</f>
        <v>Гкал/час</v>
      </c>
      <c r="G291" s="680"/>
      <c r="H291" s="680">
        <v>0.042</v>
      </c>
      <c r="I291" s="1525"/>
      <c r="J291" s="1635"/>
      <c r="K291" s="1635"/>
      <c r="L291" s="1635"/>
      <c r="M291" s="1635"/>
      <c r="N291" s="1635"/>
      <c r="O291" s="1635"/>
      <c r="P291" s="1635"/>
      <c r="Q291" s="1635"/>
      <c r="R291" s="675"/>
      <c r="S291" s="1635">
        <v>0</v>
      </c>
    </row>
    <row s="1850" customFormat="1" customHeight="1" ht="22.5">
      <c r="A292" s="1632"/>
      <c r="B292" s="1635"/>
      <c r="C292" s="1928" t="s">
        <v>103</v>
      </c>
      <c r="D292" s="2108" t="s">
        <v>1778</v>
      </c>
      <c r="E292" s="2517" t="s">
        <v>1779</v>
      </c>
      <c r="F292" s="2312" t="str">
        <f>IF(TEMPLATE_SPHERE="HEAT","Гкал/час","тыс. куб. м/сутки")</f>
        <v>Гкал/час</v>
      </c>
      <c r="G292" s="680"/>
      <c r="H292" s="680">
        <v>1.13</v>
      </c>
      <c r="I292" s="1525"/>
      <c r="J292" s="1635"/>
      <c r="K292" s="1635"/>
      <c r="L292" s="1635"/>
      <c r="M292" s="1635"/>
      <c r="N292" s="1635"/>
      <c r="O292" s="1635"/>
      <c r="P292" s="1635"/>
      <c r="Q292" s="1635"/>
      <c r="R292" s="675"/>
      <c r="S292" s="1635">
        <v>0</v>
      </c>
    </row>
    <row s="1850" customFormat="1" customHeight="1" ht="22.5">
      <c r="A293" s="1632"/>
      <c r="B293" s="1635"/>
      <c r="C293" s="1928" t="s">
        <v>103</v>
      </c>
      <c r="D293" s="2108" t="s">
        <v>1780</v>
      </c>
      <c r="E293" s="2517" t="s">
        <v>1781</v>
      </c>
      <c r="F293" s="2312" t="str">
        <f>IF(TEMPLATE_SPHERE="HEAT","Гкал/час","тыс. куб. м/сутки")</f>
        <v>Гкал/час</v>
      </c>
      <c r="G293" s="680"/>
      <c r="H293" s="680">
        <v>4.208</v>
      </c>
      <c r="I293" s="1525"/>
      <c r="J293" s="1635"/>
      <c r="K293" s="1635"/>
      <c r="L293" s="1635"/>
      <c r="M293" s="1635"/>
      <c r="N293" s="1635"/>
      <c r="O293" s="1635"/>
      <c r="P293" s="1635"/>
      <c r="Q293" s="1635"/>
      <c r="R293" s="675"/>
      <c r="S293" s="1635">
        <v>0</v>
      </c>
    </row>
    <row s="1850" customFormat="1" customHeight="1" ht="22.5">
      <c r="A294" s="1632"/>
      <c r="B294" s="1635"/>
      <c r="C294" s="1928" t="s">
        <v>103</v>
      </c>
      <c r="D294" s="2108" t="s">
        <v>1782</v>
      </c>
      <c r="E294" s="2517" t="s">
        <v>1783</v>
      </c>
      <c r="F294" s="2312" t="str">
        <f>IF(TEMPLATE_SPHERE="HEAT","Гкал/час","тыс. куб. м/сутки")</f>
        <v>Гкал/час</v>
      </c>
      <c r="G294" s="680"/>
      <c r="H294" s="680">
        <v>0.042</v>
      </c>
      <c r="I294" s="1525"/>
      <c r="J294" s="1635"/>
      <c r="K294" s="1635"/>
      <c r="L294" s="1635"/>
      <c r="M294" s="1635"/>
      <c r="N294" s="1635"/>
      <c r="O294" s="1635"/>
      <c r="P294" s="1635"/>
      <c r="Q294" s="1635"/>
      <c r="R294" s="675"/>
      <c r="S294" s="1635">
        <v>0</v>
      </c>
    </row>
    <row s="1850" customFormat="1" customHeight="1" ht="22.5">
      <c r="A295" s="1632"/>
      <c r="B295" s="1635"/>
      <c r="C295" s="1928" t="s">
        <v>103</v>
      </c>
      <c r="D295" s="2108" t="s">
        <v>1784</v>
      </c>
      <c r="E295" s="2517" t="s">
        <v>1785</v>
      </c>
      <c r="F295" s="2312" t="str">
        <f>IF(TEMPLATE_SPHERE="HEAT","Гкал/час","тыс. куб. м/сутки")</f>
        <v>Гкал/час</v>
      </c>
      <c r="G295" s="680"/>
      <c r="H295" s="680">
        <v>0.302</v>
      </c>
      <c r="I295" s="1525"/>
      <c r="J295" s="1635"/>
      <c r="K295" s="1635"/>
      <c r="L295" s="1635"/>
      <c r="M295" s="1635"/>
      <c r="N295" s="1635"/>
      <c r="O295" s="1635"/>
      <c r="P295" s="1635"/>
      <c r="Q295" s="1635"/>
      <c r="R295" s="675"/>
      <c r="S295" s="1635">
        <v>0</v>
      </c>
    </row>
    <row s="1850" customFormat="1" customHeight="1" ht="22.5">
      <c r="A296" s="1632"/>
      <c r="B296" s="1635"/>
      <c r="C296" s="1928" t="s">
        <v>103</v>
      </c>
      <c r="D296" s="2108" t="s">
        <v>1786</v>
      </c>
      <c r="E296" s="2517" t="s">
        <v>1787</v>
      </c>
      <c r="F296" s="2312" t="str">
        <f>IF(TEMPLATE_SPHERE="HEAT","Гкал/час","тыс. куб. м/сутки")</f>
        <v>Гкал/час</v>
      </c>
      <c r="G296" s="680"/>
      <c r="H296" s="680">
        <v>0.027</v>
      </c>
      <c r="I296" s="1525"/>
      <c r="J296" s="1635"/>
      <c r="K296" s="1635"/>
      <c r="L296" s="1635"/>
      <c r="M296" s="1635"/>
      <c r="N296" s="1635"/>
      <c r="O296" s="1635"/>
      <c r="P296" s="1635"/>
      <c r="Q296" s="1635"/>
      <c r="R296" s="675"/>
      <c r="S296" s="1635">
        <v>0</v>
      </c>
    </row>
    <row s="1850" customFormat="1" customHeight="1" ht="22.5">
      <c r="A297" s="1632"/>
      <c r="B297" s="1635"/>
      <c r="C297" s="1928" t="s">
        <v>103</v>
      </c>
      <c r="D297" s="2108" t="s">
        <v>1788</v>
      </c>
      <c r="E297" s="2517" t="s">
        <v>1789</v>
      </c>
      <c r="F297" s="2312" t="str">
        <f>IF(TEMPLATE_SPHERE="HEAT","Гкал/час","тыс. куб. м/сутки")</f>
        <v>Гкал/час</v>
      </c>
      <c r="G297" s="680"/>
      <c r="H297" s="680">
        <v>0</v>
      </c>
      <c r="I297" s="1525"/>
      <c r="J297" s="1635"/>
      <c r="K297" s="1635"/>
      <c r="L297" s="1635"/>
      <c r="M297" s="1635"/>
      <c r="N297" s="1635"/>
      <c r="O297" s="1635"/>
      <c r="P297" s="1635"/>
      <c r="Q297" s="1635"/>
      <c r="R297" s="675"/>
      <c r="S297" s="1635">
        <v>0</v>
      </c>
    </row>
    <row s="1850" customFormat="1" customHeight="1" ht="22.5">
      <c r="A298" s="1632"/>
      <c r="B298" s="1635"/>
      <c r="C298" s="1928" t="s">
        <v>103</v>
      </c>
      <c r="D298" s="2108" t="s">
        <v>1790</v>
      </c>
      <c r="E298" s="2517" t="s">
        <v>1791</v>
      </c>
      <c r="F298" s="2312" t="str">
        <f>IF(TEMPLATE_SPHERE="HEAT","Гкал/час","тыс. куб. м/сутки")</f>
        <v>Гкал/час</v>
      </c>
      <c r="G298" s="680"/>
      <c r="H298" s="680">
        <v>0</v>
      </c>
      <c r="I298" s="1525"/>
      <c r="J298" s="1635"/>
      <c r="K298" s="1635"/>
      <c r="L298" s="1635"/>
      <c r="M298" s="1635"/>
      <c r="N298" s="1635"/>
      <c r="O298" s="1635"/>
      <c r="P298" s="1635"/>
      <c r="Q298" s="1635"/>
      <c r="R298" s="675"/>
      <c r="S298" s="1635">
        <v>0</v>
      </c>
    </row>
    <row s="1850" customFormat="1" customHeight="1" ht="22.5">
      <c r="A299" s="1632"/>
      <c r="B299" s="1635"/>
      <c r="C299" s="1928" t="s">
        <v>103</v>
      </c>
      <c r="D299" s="2108" t="s">
        <v>1792</v>
      </c>
      <c r="E299" s="2517" t="s">
        <v>1793</v>
      </c>
      <c r="F299" s="2312" t="str">
        <f>IF(TEMPLATE_SPHERE="HEAT","Гкал/час","тыс. куб. м/сутки")</f>
        <v>Гкал/час</v>
      </c>
      <c r="G299" s="680"/>
      <c r="H299" s="680">
        <v>0</v>
      </c>
      <c r="I299" s="1525"/>
      <c r="J299" s="1635"/>
      <c r="K299" s="1635"/>
      <c r="L299" s="1635"/>
      <c r="M299" s="1635"/>
      <c r="N299" s="1635"/>
      <c r="O299" s="1635"/>
      <c r="P299" s="1635"/>
      <c r="Q299" s="1635"/>
      <c r="R299" s="675"/>
      <c r="S299" s="1635">
        <v>0</v>
      </c>
    </row>
    <row s="1850" customFormat="1" customHeight="1" ht="22.5">
      <c r="A300" s="1632"/>
      <c r="B300" s="1635"/>
      <c r="C300" s="1928" t="s">
        <v>103</v>
      </c>
      <c r="D300" s="2108" t="s">
        <v>1794</v>
      </c>
      <c r="E300" s="2517" t="s">
        <v>1795</v>
      </c>
      <c r="F300" s="2312" t="str">
        <f>IF(TEMPLATE_SPHERE="HEAT","Гкал/час","тыс. куб. м/сутки")</f>
        <v>Гкал/час</v>
      </c>
      <c r="G300" s="680"/>
      <c r="H300" s="680">
        <v>0.16</v>
      </c>
      <c r="I300" s="1525"/>
      <c r="J300" s="1635"/>
      <c r="K300" s="1635"/>
      <c r="L300" s="1635"/>
      <c r="M300" s="1635"/>
      <c r="N300" s="1635"/>
      <c r="O300" s="1635"/>
      <c r="P300" s="1635"/>
      <c r="Q300" s="1635"/>
      <c r="R300" s="675"/>
      <c r="S300" s="1635">
        <v>0</v>
      </c>
    </row>
    <row s="1850" customFormat="1" customHeight="1" ht="22.5">
      <c r="A301" s="1632"/>
      <c r="B301" s="1635"/>
      <c r="C301" s="1928" t="s">
        <v>103</v>
      </c>
      <c r="D301" s="2108" t="s">
        <v>1796</v>
      </c>
      <c r="E301" s="2517" t="s">
        <v>1797</v>
      </c>
      <c r="F301" s="2312" t="str">
        <f>IF(TEMPLATE_SPHERE="HEAT","Гкал/час","тыс. куб. м/сутки")</f>
        <v>Гкал/час</v>
      </c>
      <c r="G301" s="680"/>
      <c r="H301" s="680">
        <v>0.052</v>
      </c>
      <c r="I301" s="1525"/>
      <c r="J301" s="1635"/>
      <c r="K301" s="1635"/>
      <c r="L301" s="1635"/>
      <c r="M301" s="1635"/>
      <c r="N301" s="1635"/>
      <c r="O301" s="1635"/>
      <c r="P301" s="1635"/>
      <c r="Q301" s="1635"/>
      <c r="R301" s="675"/>
      <c r="S301" s="1635">
        <v>0</v>
      </c>
    </row>
    <row s="1850" customFormat="1" customHeight="1" ht="22.5">
      <c r="A302" s="1632"/>
      <c r="B302" s="1635"/>
      <c r="C302" s="1928" t="s">
        <v>103</v>
      </c>
      <c r="D302" s="2108" t="s">
        <v>1798</v>
      </c>
      <c r="E302" s="2517" t="s">
        <v>1799</v>
      </c>
      <c r="F302" s="2312" t="str">
        <f>IF(TEMPLATE_SPHERE="HEAT","Гкал/час","тыс. куб. м/сутки")</f>
        <v>Гкал/час</v>
      </c>
      <c r="G302" s="680"/>
      <c r="H302" s="680">
        <v>0.188</v>
      </c>
      <c r="I302" s="1525"/>
      <c r="J302" s="1635"/>
      <c r="K302" s="1635"/>
      <c r="L302" s="1635"/>
      <c r="M302" s="1635"/>
      <c r="N302" s="1635"/>
      <c r="O302" s="1635"/>
      <c r="P302" s="1635"/>
      <c r="Q302" s="1635"/>
      <c r="R302" s="675"/>
      <c r="S302" s="1635">
        <v>0</v>
      </c>
    </row>
    <row s="1850" customFormat="1" customHeight="1" ht="22.5">
      <c r="A303" s="1632"/>
      <c r="B303" s="1635"/>
      <c r="C303" s="1928" t="s">
        <v>103</v>
      </c>
      <c r="D303" s="2108" t="s">
        <v>1800</v>
      </c>
      <c r="E303" s="2517" t="s">
        <v>1801</v>
      </c>
      <c r="F303" s="2312" t="str">
        <f>IF(TEMPLATE_SPHERE="HEAT","Гкал/час","тыс. куб. м/сутки")</f>
        <v>Гкал/час</v>
      </c>
      <c r="G303" s="680"/>
      <c r="H303" s="680">
        <v>0</v>
      </c>
      <c r="I303" s="1525"/>
      <c r="J303" s="1635"/>
      <c r="K303" s="1635"/>
      <c r="L303" s="1635"/>
      <c r="M303" s="1635"/>
      <c r="N303" s="1635"/>
      <c r="O303" s="1635"/>
      <c r="P303" s="1635"/>
      <c r="Q303" s="1635"/>
      <c r="R303" s="675"/>
      <c r="S303" s="1635">
        <v>0</v>
      </c>
    </row>
    <row s="1850" customFormat="1" customHeight="1" ht="22.5">
      <c r="A304" s="1632"/>
      <c r="B304" s="1635"/>
      <c r="C304" s="1928" t="s">
        <v>103</v>
      </c>
      <c r="D304" s="2108" t="s">
        <v>1802</v>
      </c>
      <c r="E304" s="2517" t="s">
        <v>1803</v>
      </c>
      <c r="F304" s="2312" t="str">
        <f>IF(TEMPLATE_SPHERE="HEAT","Гкал/час","тыс. куб. м/сутки")</f>
        <v>Гкал/час</v>
      </c>
      <c r="G304" s="680"/>
      <c r="H304" s="680">
        <v>0</v>
      </c>
      <c r="I304" s="1525"/>
      <c r="J304" s="1635"/>
      <c r="K304" s="1635"/>
      <c r="L304" s="1635"/>
      <c r="M304" s="1635"/>
      <c r="N304" s="1635"/>
      <c r="O304" s="1635"/>
      <c r="P304" s="1635"/>
      <c r="Q304" s="1635"/>
      <c r="R304" s="675"/>
      <c r="S304" s="1635">
        <v>0</v>
      </c>
    </row>
    <row s="1850" customFormat="1" customHeight="1" ht="22.5">
      <c r="A305" s="1632"/>
      <c r="B305" s="1635"/>
      <c r="C305" s="1928" t="s">
        <v>103</v>
      </c>
      <c r="D305" s="2108" t="s">
        <v>1804</v>
      </c>
      <c r="E305" s="2517" t="s">
        <v>1805</v>
      </c>
      <c r="F305" s="2312" t="str">
        <f>IF(TEMPLATE_SPHERE="HEAT","Гкал/час","тыс. куб. м/сутки")</f>
        <v>Гкал/час</v>
      </c>
      <c r="G305" s="680"/>
      <c r="H305" s="680">
        <v>0.345</v>
      </c>
      <c r="I305" s="1525"/>
      <c r="J305" s="1635"/>
      <c r="K305" s="1635"/>
      <c r="L305" s="1635"/>
      <c r="M305" s="1635"/>
      <c r="N305" s="1635"/>
      <c r="O305" s="1635"/>
      <c r="P305" s="1635"/>
      <c r="Q305" s="1635"/>
      <c r="R305" s="675"/>
      <c r="S305" s="1635">
        <v>0</v>
      </c>
    </row>
    <row s="1850" customFormat="1" customHeight="1" ht="22.5">
      <c r="A306" s="1632"/>
      <c r="B306" s="1635"/>
      <c r="C306" s="1928" t="s">
        <v>103</v>
      </c>
      <c r="D306" s="2108" t="s">
        <v>1806</v>
      </c>
      <c r="E306" s="2517" t="s">
        <v>1807</v>
      </c>
      <c r="F306" s="2312" t="str">
        <f>IF(TEMPLATE_SPHERE="HEAT","Гкал/час","тыс. куб. м/сутки")</f>
        <v>Гкал/час</v>
      </c>
      <c r="G306" s="680"/>
      <c r="H306" s="680">
        <v>0.063</v>
      </c>
      <c r="I306" s="1525"/>
      <c r="J306" s="1635"/>
      <c r="K306" s="1635"/>
      <c r="L306" s="1635"/>
      <c r="M306" s="1635"/>
      <c r="N306" s="1635"/>
      <c r="O306" s="1635"/>
      <c r="P306" s="1635"/>
      <c r="Q306" s="1635"/>
      <c r="R306" s="675"/>
      <c r="S306" s="1635">
        <v>0</v>
      </c>
    </row>
    <row s="1850" customFormat="1" customHeight="1" ht="22.5">
      <c r="A307" s="1632"/>
      <c r="B307" s="1635"/>
      <c r="C307" s="1928" t="s">
        <v>103</v>
      </c>
      <c r="D307" s="2108" t="s">
        <v>1808</v>
      </c>
      <c r="E307" s="2517" t="s">
        <v>1809</v>
      </c>
      <c r="F307" s="2312" t="str">
        <f>IF(TEMPLATE_SPHERE="HEAT","Гкал/час","тыс. куб. м/сутки")</f>
        <v>Гкал/час</v>
      </c>
      <c r="G307" s="680"/>
      <c r="H307" s="680">
        <v>0</v>
      </c>
      <c r="I307" s="1525"/>
      <c r="J307" s="1635"/>
      <c r="K307" s="1635"/>
      <c r="L307" s="1635"/>
      <c r="M307" s="1635"/>
      <c r="N307" s="1635"/>
      <c r="O307" s="1635"/>
      <c r="P307" s="1635"/>
      <c r="Q307" s="1635"/>
      <c r="R307" s="675"/>
      <c r="S307" s="1635">
        <v>0</v>
      </c>
    </row>
    <row s="1850" customFormat="1" customHeight="1" ht="22.5">
      <c r="A308" s="1632"/>
      <c r="B308" s="1635"/>
      <c r="C308" s="1928" t="s">
        <v>103</v>
      </c>
      <c r="D308" s="2108" t="s">
        <v>1810</v>
      </c>
      <c r="E308" s="2517" t="s">
        <v>1811</v>
      </c>
      <c r="F308" s="2312" t="str">
        <f>IF(TEMPLATE_SPHERE="HEAT","Гкал/час","тыс. куб. м/сутки")</f>
        <v>Гкал/час</v>
      </c>
      <c r="G308" s="680"/>
      <c r="H308" s="680">
        <v>0</v>
      </c>
      <c r="I308" s="1525"/>
      <c r="J308" s="1635"/>
      <c r="K308" s="1635"/>
      <c r="L308" s="1635"/>
      <c r="M308" s="1635"/>
      <c r="N308" s="1635"/>
      <c r="O308" s="1635"/>
      <c r="P308" s="1635"/>
      <c r="Q308" s="1635"/>
      <c r="R308" s="675"/>
      <c r="S308" s="1635">
        <v>0</v>
      </c>
    </row>
    <row s="1850" customFormat="1" customHeight="1" ht="22.5">
      <c r="A309" s="1632"/>
      <c r="B309" s="1635"/>
      <c r="C309" s="1928" t="s">
        <v>103</v>
      </c>
      <c r="D309" s="2108" t="s">
        <v>1812</v>
      </c>
      <c r="E309" s="2517" t="s">
        <v>1813</v>
      </c>
      <c r="F309" s="2312" t="str">
        <f>IF(TEMPLATE_SPHERE="HEAT","Гкал/час","тыс. куб. м/сутки")</f>
        <v>Гкал/час</v>
      </c>
      <c r="G309" s="680"/>
      <c r="H309" s="680">
        <v>0.835</v>
      </c>
      <c r="I309" s="1525"/>
      <c r="J309" s="1635"/>
      <c r="K309" s="1635"/>
      <c r="L309" s="1635"/>
      <c r="M309" s="1635"/>
      <c r="N309" s="1635"/>
      <c r="O309" s="1635"/>
      <c r="P309" s="1635"/>
      <c r="Q309" s="1635"/>
      <c r="R309" s="675"/>
      <c r="S309" s="1635">
        <v>0</v>
      </c>
    </row>
    <row s="1850" customFormat="1" customHeight="1" ht="22.5">
      <c r="A310" s="1632"/>
      <c r="B310" s="1635"/>
      <c r="C310" s="1928" t="s">
        <v>103</v>
      </c>
      <c r="D310" s="2108" t="s">
        <v>1814</v>
      </c>
      <c r="E310" s="2517" t="s">
        <v>1815</v>
      </c>
      <c r="F310" s="2312" t="str">
        <f>IF(TEMPLATE_SPHERE="HEAT","Гкал/час","тыс. куб. м/сутки")</f>
        <v>Гкал/час</v>
      </c>
      <c r="G310" s="680"/>
      <c r="H310" s="680">
        <v>2.077</v>
      </c>
      <c r="I310" s="1525"/>
      <c r="J310" s="1635"/>
      <c r="K310" s="1635"/>
      <c r="L310" s="1635"/>
      <c r="M310" s="1635"/>
      <c r="N310" s="1635"/>
      <c r="O310" s="1635"/>
      <c r="P310" s="1635"/>
      <c r="Q310" s="1635"/>
      <c r="R310" s="675"/>
      <c r="S310" s="1635">
        <v>0</v>
      </c>
    </row>
    <row s="1850" customFormat="1" customHeight="1" ht="22.5">
      <c r="A311" s="1632"/>
      <c r="B311" s="1635"/>
      <c r="C311" s="1928" t="s">
        <v>103</v>
      </c>
      <c r="D311" s="2108" t="s">
        <v>1816</v>
      </c>
      <c r="E311" s="2517" t="s">
        <v>1817</v>
      </c>
      <c r="F311" s="2312" t="str">
        <f>IF(TEMPLATE_SPHERE="HEAT","Гкал/час","тыс. куб. м/сутки")</f>
        <v>Гкал/час</v>
      </c>
      <c r="G311" s="680"/>
      <c r="H311" s="680">
        <v>0</v>
      </c>
      <c r="I311" s="1525"/>
      <c r="J311" s="1635"/>
      <c r="K311" s="1635"/>
      <c r="L311" s="1635"/>
      <c r="M311" s="1635"/>
      <c r="N311" s="1635"/>
      <c r="O311" s="1635"/>
      <c r="P311" s="1635"/>
      <c r="Q311" s="1635"/>
      <c r="R311" s="675"/>
      <c r="S311" s="1635">
        <v>0</v>
      </c>
    </row>
    <row s="1850" customFormat="1" customHeight="1" ht="22.5">
      <c r="A312" s="1632"/>
      <c r="B312" s="1635"/>
      <c r="C312" s="1928" t="s">
        <v>103</v>
      </c>
      <c r="D312" s="2108" t="s">
        <v>1818</v>
      </c>
      <c r="E312" s="2517" t="s">
        <v>1819</v>
      </c>
      <c r="F312" s="2312" t="str">
        <f>IF(TEMPLATE_SPHERE="HEAT","Гкал/час","тыс. куб. м/сутки")</f>
        <v>Гкал/час</v>
      </c>
      <c r="G312" s="680"/>
      <c r="H312" s="680">
        <v>0</v>
      </c>
      <c r="I312" s="1525"/>
      <c r="J312" s="1635"/>
      <c r="K312" s="1635"/>
      <c r="L312" s="1635"/>
      <c r="M312" s="1635"/>
      <c r="N312" s="1635"/>
      <c r="O312" s="1635"/>
      <c r="P312" s="1635"/>
      <c r="Q312" s="1635"/>
      <c r="R312" s="675"/>
      <c r="S312" s="1635">
        <v>0</v>
      </c>
    </row>
    <row s="1850" customFormat="1" customHeight="1" ht="22.5">
      <c r="A313" s="1632"/>
      <c r="B313" s="1635"/>
      <c r="C313" s="1928" t="s">
        <v>103</v>
      </c>
      <c r="D313" s="2108" t="s">
        <v>1820</v>
      </c>
      <c r="E313" s="2517" t="s">
        <v>1821</v>
      </c>
      <c r="F313" s="2312" t="str">
        <f>IF(TEMPLATE_SPHERE="HEAT","Гкал/час","тыс. куб. м/сутки")</f>
        <v>Гкал/час</v>
      </c>
      <c r="G313" s="680"/>
      <c r="H313" s="680">
        <v>0</v>
      </c>
      <c r="I313" s="1525"/>
      <c r="J313" s="1635"/>
      <c r="K313" s="1635"/>
      <c r="L313" s="1635"/>
      <c r="M313" s="1635"/>
      <c r="N313" s="1635"/>
      <c r="O313" s="1635"/>
      <c r="P313" s="1635"/>
      <c r="Q313" s="1635"/>
      <c r="R313" s="675"/>
      <c r="S313" s="1635">
        <v>0</v>
      </c>
    </row>
    <row s="1850" customFormat="1" customHeight="1" ht="22.5">
      <c r="A314" s="1632"/>
      <c r="B314" s="1635"/>
      <c r="C314" s="1928" t="s">
        <v>103</v>
      </c>
      <c r="D314" s="2108" t="s">
        <v>1822</v>
      </c>
      <c r="E314" s="2517" t="s">
        <v>1823</v>
      </c>
      <c r="F314" s="2312" t="str">
        <f>IF(TEMPLATE_SPHERE="HEAT","Гкал/час","тыс. куб. м/сутки")</f>
        <v>Гкал/час</v>
      </c>
      <c r="G314" s="680"/>
      <c r="H314" s="680">
        <v>0.17</v>
      </c>
      <c r="I314" s="1525"/>
      <c r="J314" s="1635"/>
      <c r="K314" s="1635"/>
      <c r="L314" s="1635"/>
      <c r="M314" s="1635"/>
      <c r="N314" s="1635"/>
      <c r="O314" s="1635"/>
      <c r="P314" s="1635"/>
      <c r="Q314" s="1635"/>
      <c r="R314" s="675"/>
      <c r="S314" s="1635">
        <v>0</v>
      </c>
    </row>
    <row s="1850" customFormat="1" customHeight="1" ht="22.5">
      <c r="A315" s="1632"/>
      <c r="B315" s="1635"/>
      <c r="C315" s="1928" t="s">
        <v>103</v>
      </c>
      <c r="D315" s="2108" t="s">
        <v>1824</v>
      </c>
      <c r="E315" s="2517" t="s">
        <v>1825</v>
      </c>
      <c r="F315" s="2312" t="str">
        <f>IF(TEMPLATE_SPHERE="HEAT","Гкал/час","тыс. куб. м/сутки")</f>
        <v>Гкал/час</v>
      </c>
      <c r="G315" s="680"/>
      <c r="H315" s="680">
        <v>0.578</v>
      </c>
      <c r="I315" s="1525"/>
      <c r="J315" s="1635"/>
      <c r="K315" s="1635"/>
      <c r="L315" s="1635"/>
      <c r="M315" s="1635"/>
      <c r="N315" s="1635"/>
      <c r="O315" s="1635"/>
      <c r="P315" s="1635"/>
      <c r="Q315" s="1635"/>
      <c r="R315" s="675"/>
      <c r="S315" s="1635">
        <v>0</v>
      </c>
    </row>
    <row s="1850" customFormat="1" customHeight="1" ht="22.5">
      <c r="A316" s="1632"/>
      <c r="B316" s="1635"/>
      <c r="C316" s="1928" t="s">
        <v>103</v>
      </c>
      <c r="D316" s="2108" t="s">
        <v>1826</v>
      </c>
      <c r="E316" s="2517" t="s">
        <v>1827</v>
      </c>
      <c r="F316" s="2312" t="str">
        <f>IF(TEMPLATE_SPHERE="HEAT","Гкал/час","тыс. куб. м/сутки")</f>
        <v>Гкал/час</v>
      </c>
      <c r="G316" s="680"/>
      <c r="H316" s="680">
        <v>0</v>
      </c>
      <c r="I316" s="1525"/>
      <c r="J316" s="1635"/>
      <c r="K316" s="1635"/>
      <c r="L316" s="1635"/>
      <c r="M316" s="1635"/>
      <c r="N316" s="1635"/>
      <c r="O316" s="1635"/>
      <c r="P316" s="1635"/>
      <c r="Q316" s="1635"/>
      <c r="R316" s="675"/>
      <c r="S316" s="1635">
        <v>0</v>
      </c>
    </row>
    <row s="1850" customFormat="1" customHeight="1" ht="22.5">
      <c r="A317" s="1632"/>
      <c r="B317" s="1635"/>
      <c r="C317" s="1928" t="s">
        <v>103</v>
      </c>
      <c r="D317" s="2108" t="s">
        <v>1828</v>
      </c>
      <c r="E317" s="2517" t="s">
        <v>1829</v>
      </c>
      <c r="F317" s="2312" t="str">
        <f>IF(TEMPLATE_SPHERE="HEAT","Гкал/час","тыс. куб. м/сутки")</f>
        <v>Гкал/час</v>
      </c>
      <c r="G317" s="680"/>
      <c r="H317" s="680">
        <v>0.004</v>
      </c>
      <c r="I317" s="1525"/>
      <c r="J317" s="1635"/>
      <c r="K317" s="1635"/>
      <c r="L317" s="1635"/>
      <c r="M317" s="1635"/>
      <c r="N317" s="1635"/>
      <c r="O317" s="1635"/>
      <c r="P317" s="1635"/>
      <c r="Q317" s="1635"/>
      <c r="R317" s="675"/>
      <c r="S317" s="1635">
        <v>0</v>
      </c>
    </row>
    <row s="1850" customFormat="1" customHeight="1" ht="22.5">
      <c r="A318" s="1632"/>
      <c r="B318" s="1635"/>
      <c r="C318" s="1928" t="s">
        <v>103</v>
      </c>
      <c r="D318" s="2108" t="s">
        <v>1830</v>
      </c>
      <c r="E318" s="2517" t="s">
        <v>1831</v>
      </c>
      <c r="F318" s="2312" t="str">
        <f>IF(TEMPLATE_SPHERE="HEAT","Гкал/час","тыс. куб. м/сутки")</f>
        <v>Гкал/час</v>
      </c>
      <c r="G318" s="680"/>
      <c r="H318" s="680">
        <v>0.464</v>
      </c>
      <c r="I318" s="1525"/>
      <c r="J318" s="1635"/>
      <c r="K318" s="1635"/>
      <c r="L318" s="1635"/>
      <c r="M318" s="1635"/>
      <c r="N318" s="1635"/>
      <c r="O318" s="1635"/>
      <c r="P318" s="1635"/>
      <c r="Q318" s="1635"/>
      <c r="R318" s="675"/>
      <c r="S318" s="1635">
        <v>0</v>
      </c>
    </row>
    <row s="1850" customFormat="1" customHeight="1" ht="22.5">
      <c r="A319" s="1632"/>
      <c r="B319" s="1635"/>
      <c r="C319" s="1928" t="s">
        <v>103</v>
      </c>
      <c r="D319" s="2108" t="s">
        <v>1832</v>
      </c>
      <c r="E319" s="2517" t="s">
        <v>1833</v>
      </c>
      <c r="F319" s="2312" t="str">
        <f>IF(TEMPLATE_SPHERE="HEAT","Гкал/час","тыс. куб. м/сутки")</f>
        <v>Гкал/час</v>
      </c>
      <c r="G319" s="680"/>
      <c r="H319" s="680">
        <v>0.671</v>
      </c>
      <c r="I319" s="1525"/>
      <c r="J319" s="1635"/>
      <c r="K319" s="1635"/>
      <c r="L319" s="1635"/>
      <c r="M319" s="1635"/>
      <c r="N319" s="1635"/>
      <c r="O319" s="1635"/>
      <c r="P319" s="1635"/>
      <c r="Q319" s="1635"/>
      <c r="R319" s="675"/>
      <c r="S319" s="1635">
        <v>0</v>
      </c>
    </row>
    <row s="1850" customFormat="1" customHeight="1" ht="22.5">
      <c r="A320" s="1632"/>
      <c r="B320" s="1635"/>
      <c r="C320" s="1928" t="s">
        <v>103</v>
      </c>
      <c r="D320" s="2108" t="s">
        <v>1834</v>
      </c>
      <c r="E320" s="2517" t="s">
        <v>1835</v>
      </c>
      <c r="F320" s="2312" t="str">
        <f>IF(TEMPLATE_SPHERE="HEAT","Гкал/час","тыс. куб. м/сутки")</f>
        <v>Гкал/час</v>
      </c>
      <c r="G320" s="680"/>
      <c r="H320" s="680">
        <v>0.381</v>
      </c>
      <c r="I320" s="1525"/>
      <c r="J320" s="1635"/>
      <c r="K320" s="1635"/>
      <c r="L320" s="1635"/>
      <c r="M320" s="1635"/>
      <c r="N320" s="1635"/>
      <c r="O320" s="1635"/>
      <c r="P320" s="1635"/>
      <c r="Q320" s="1635"/>
      <c r="R320" s="675"/>
      <c r="S320" s="1635">
        <v>0</v>
      </c>
    </row>
    <row s="1850" customFormat="1" customHeight="1" ht="22.5">
      <c r="A321" s="1632"/>
      <c r="B321" s="1635"/>
      <c r="C321" s="1928" t="s">
        <v>103</v>
      </c>
      <c r="D321" s="2108" t="s">
        <v>1836</v>
      </c>
      <c r="E321" s="2517" t="s">
        <v>1837</v>
      </c>
      <c r="F321" s="2312" t="str">
        <f>IF(TEMPLATE_SPHERE="HEAT","Гкал/час","тыс. куб. м/сутки")</f>
        <v>Гкал/час</v>
      </c>
      <c r="G321" s="680"/>
      <c r="H321" s="680">
        <v>0.058</v>
      </c>
      <c r="I321" s="1525"/>
      <c r="J321" s="1635"/>
      <c r="K321" s="1635"/>
      <c r="L321" s="1635"/>
      <c r="M321" s="1635"/>
      <c r="N321" s="1635"/>
      <c r="O321" s="1635"/>
      <c r="P321" s="1635"/>
      <c r="Q321" s="1635"/>
      <c r="R321" s="675"/>
      <c r="S321" s="1635">
        <v>0</v>
      </c>
    </row>
    <row s="1850" customFormat="1" customHeight="1" ht="22.5">
      <c r="A322" s="1632"/>
      <c r="B322" s="1635"/>
      <c r="C322" s="1928" t="s">
        <v>103</v>
      </c>
      <c r="D322" s="2108" t="s">
        <v>1838</v>
      </c>
      <c r="E322" s="2517" t="s">
        <v>1839</v>
      </c>
      <c r="F322" s="2312" t="str">
        <f>IF(TEMPLATE_SPHERE="HEAT","Гкал/час","тыс. куб. м/сутки")</f>
        <v>Гкал/час</v>
      </c>
      <c r="G322" s="680"/>
      <c r="H322" s="680">
        <v>0.059</v>
      </c>
      <c r="I322" s="1525"/>
      <c r="J322" s="1635"/>
      <c r="K322" s="1635"/>
      <c r="L322" s="1635"/>
      <c r="M322" s="1635"/>
      <c r="N322" s="1635"/>
      <c r="O322" s="1635"/>
      <c r="P322" s="1635"/>
      <c r="Q322" s="1635"/>
      <c r="R322" s="675"/>
      <c r="S322" s="1635">
        <v>0</v>
      </c>
    </row>
    <row s="1850" customFormat="1" customHeight="1" ht="22.5">
      <c r="A323" s="1632"/>
      <c r="B323" s="1635"/>
      <c r="C323" s="1928" t="s">
        <v>103</v>
      </c>
      <c r="D323" s="2108" t="s">
        <v>1840</v>
      </c>
      <c r="E323" s="2517" t="s">
        <v>1841</v>
      </c>
      <c r="F323" s="2312" t="str">
        <f>IF(TEMPLATE_SPHERE="HEAT","Гкал/час","тыс. куб. м/сутки")</f>
        <v>Гкал/час</v>
      </c>
      <c r="G323" s="680"/>
      <c r="H323" s="680">
        <v>0.543</v>
      </c>
      <c r="I323" s="1525"/>
      <c r="J323" s="1635"/>
      <c r="K323" s="1635"/>
      <c r="L323" s="1635"/>
      <c r="M323" s="1635"/>
      <c r="N323" s="1635"/>
      <c r="O323" s="1635"/>
      <c r="P323" s="1635"/>
      <c r="Q323" s="1635"/>
      <c r="R323" s="675"/>
      <c r="S323" s="1635">
        <v>0</v>
      </c>
    </row>
    <row s="1850" customFormat="1" customHeight="1" ht="22.5">
      <c r="A324" s="1632"/>
      <c r="B324" s="1635"/>
      <c r="C324" s="1928" t="s">
        <v>103</v>
      </c>
      <c r="D324" s="2108" t="s">
        <v>1842</v>
      </c>
      <c r="E324" s="2517" t="s">
        <v>1843</v>
      </c>
      <c r="F324" s="2312" t="str">
        <f>IF(TEMPLATE_SPHERE="HEAT","Гкал/час","тыс. куб. м/сутки")</f>
        <v>Гкал/час</v>
      </c>
      <c r="G324" s="680"/>
      <c r="H324" s="680">
        <v>0</v>
      </c>
      <c r="I324" s="1525"/>
      <c r="J324" s="1635"/>
      <c r="K324" s="1635"/>
      <c r="L324" s="1635"/>
      <c r="M324" s="1635"/>
      <c r="N324" s="1635"/>
      <c r="O324" s="1635"/>
      <c r="P324" s="1635"/>
      <c r="Q324" s="1635"/>
      <c r="R324" s="675"/>
      <c r="S324" s="1635">
        <v>0</v>
      </c>
    </row>
    <row s="1850" customFormat="1" customHeight="1" ht="22.5">
      <c r="A325" s="1632"/>
      <c r="B325" s="1635"/>
      <c r="C325" s="1928" t="s">
        <v>103</v>
      </c>
      <c r="D325" s="2108" t="s">
        <v>1844</v>
      </c>
      <c r="E325" s="2517" t="s">
        <v>1845</v>
      </c>
      <c r="F325" s="2312" t="str">
        <f>IF(TEMPLATE_SPHERE="HEAT","Гкал/час","тыс. куб. м/сутки")</f>
        <v>Гкал/час</v>
      </c>
      <c r="G325" s="680"/>
      <c r="H325" s="680">
        <v>0</v>
      </c>
      <c r="I325" s="1525"/>
      <c r="J325" s="1635"/>
      <c r="K325" s="1635"/>
      <c r="L325" s="1635"/>
      <c r="M325" s="1635"/>
      <c r="N325" s="1635"/>
      <c r="O325" s="1635"/>
      <c r="P325" s="1635"/>
      <c r="Q325" s="1635"/>
      <c r="R325" s="675"/>
      <c r="S325" s="1635">
        <v>0</v>
      </c>
    </row>
    <row s="1850" customFormat="1" customHeight="1" ht="22.5">
      <c r="A326" s="1632"/>
      <c r="B326" s="1635"/>
      <c r="C326" s="1928" t="s">
        <v>103</v>
      </c>
      <c r="D326" s="2108" t="s">
        <v>1846</v>
      </c>
      <c r="E326" s="2517" t="s">
        <v>1847</v>
      </c>
      <c r="F326" s="2312" t="str">
        <f>IF(TEMPLATE_SPHERE="HEAT","Гкал/час","тыс. куб. м/сутки")</f>
        <v>Гкал/час</v>
      </c>
      <c r="G326" s="680"/>
      <c r="H326" s="680">
        <v>0.175</v>
      </c>
      <c r="I326" s="1525"/>
      <c r="J326" s="1635"/>
      <c r="K326" s="1635"/>
      <c r="L326" s="1635"/>
      <c r="M326" s="1635"/>
      <c r="N326" s="1635"/>
      <c r="O326" s="1635"/>
      <c r="P326" s="1635"/>
      <c r="Q326" s="1635"/>
      <c r="R326" s="675"/>
      <c r="S326" s="1635">
        <v>0</v>
      </c>
    </row>
    <row s="1850" customFormat="1" customHeight="1" ht="22.5">
      <c r="A327" s="1632"/>
      <c r="B327" s="1635"/>
      <c r="C327" s="1928" t="s">
        <v>103</v>
      </c>
      <c r="D327" s="2108" t="s">
        <v>1848</v>
      </c>
      <c r="E327" s="2517" t="s">
        <v>1849</v>
      </c>
      <c r="F327" s="2312" t="str">
        <f>IF(TEMPLATE_SPHERE="HEAT","Гкал/час","тыс. куб. м/сутки")</f>
        <v>Гкал/час</v>
      </c>
      <c r="G327" s="680"/>
      <c r="H327" s="680">
        <v>0.426</v>
      </c>
      <c r="I327" s="1525"/>
      <c r="J327" s="1635"/>
      <c r="K327" s="1635"/>
      <c r="L327" s="1635"/>
      <c r="M327" s="1635"/>
      <c r="N327" s="1635"/>
      <c r="O327" s="1635"/>
      <c r="P327" s="1635"/>
      <c r="Q327" s="1635"/>
      <c r="R327" s="675"/>
      <c r="S327" s="1635">
        <v>0</v>
      </c>
    </row>
    <row s="1850" customFormat="1" customHeight="1" ht="22.5">
      <c r="A328" s="1632"/>
      <c r="B328" s="1635"/>
      <c r="C328" s="1928" t="s">
        <v>103</v>
      </c>
      <c r="D328" s="2108" t="s">
        <v>1850</v>
      </c>
      <c r="E328" s="2517" t="s">
        <v>1851</v>
      </c>
      <c r="F328" s="2312" t="str">
        <f>IF(TEMPLATE_SPHERE="HEAT","Гкал/час","тыс. куб. м/сутки")</f>
        <v>Гкал/час</v>
      </c>
      <c r="G328" s="680"/>
      <c r="H328" s="680">
        <v>0.014</v>
      </c>
      <c r="I328" s="1525"/>
      <c r="J328" s="1635"/>
      <c r="K328" s="1635"/>
      <c r="L328" s="1635"/>
      <c r="M328" s="1635"/>
      <c r="N328" s="1635"/>
      <c r="O328" s="1635"/>
      <c r="P328" s="1635"/>
      <c r="Q328" s="1635"/>
      <c r="R328" s="675"/>
      <c r="S328" s="1635">
        <v>0</v>
      </c>
    </row>
    <row s="1850" customFormat="1" customHeight="1" ht="22.5">
      <c r="A329" s="1632"/>
      <c r="B329" s="1635"/>
      <c r="C329" s="1928" t="s">
        <v>103</v>
      </c>
      <c r="D329" s="2108" t="s">
        <v>1852</v>
      </c>
      <c r="E329" s="2517" t="s">
        <v>1853</v>
      </c>
      <c r="F329" s="2312" t="str">
        <f>IF(TEMPLATE_SPHERE="HEAT","Гкал/час","тыс. куб. м/сутки")</f>
        <v>Гкал/час</v>
      </c>
      <c r="G329" s="680"/>
      <c r="H329" s="680">
        <v>0.869</v>
      </c>
      <c r="I329" s="1525"/>
      <c r="J329" s="1635"/>
      <c r="K329" s="1635"/>
      <c r="L329" s="1635"/>
      <c r="M329" s="1635"/>
      <c r="N329" s="1635"/>
      <c r="O329" s="1635"/>
      <c r="P329" s="1635"/>
      <c r="Q329" s="1635"/>
      <c r="R329" s="675"/>
      <c r="S329" s="1635">
        <v>0</v>
      </c>
    </row>
    <row s="1850" customFormat="1" customHeight="1" ht="22.5">
      <c r="A330" s="1632"/>
      <c r="B330" s="1635"/>
      <c r="C330" s="1928" t="s">
        <v>103</v>
      </c>
      <c r="D330" s="2108" t="s">
        <v>1854</v>
      </c>
      <c r="E330" s="2517" t="s">
        <v>1855</v>
      </c>
      <c r="F330" s="2312" t="str">
        <f>IF(TEMPLATE_SPHERE="HEAT","Гкал/час","тыс. куб. м/сутки")</f>
        <v>Гкал/час</v>
      </c>
      <c r="G330" s="680"/>
      <c r="H330" s="680">
        <v>0.086</v>
      </c>
      <c r="I330" s="1525"/>
      <c r="J330" s="1635"/>
      <c r="K330" s="1635"/>
      <c r="L330" s="1635"/>
      <c r="M330" s="1635"/>
      <c r="N330" s="1635"/>
      <c r="O330" s="1635"/>
      <c r="P330" s="1635"/>
      <c r="Q330" s="1635"/>
      <c r="R330" s="675"/>
      <c r="S330" s="1635">
        <v>0</v>
      </c>
    </row>
    <row s="1850" customFormat="1" customHeight="1" ht="22.5">
      <c r="A331" s="1632"/>
      <c r="B331" s="1635"/>
      <c r="C331" s="1928" t="s">
        <v>103</v>
      </c>
      <c r="D331" s="2108" t="s">
        <v>1856</v>
      </c>
      <c r="E331" s="2517" t="s">
        <v>1857</v>
      </c>
      <c r="F331" s="2312" t="str">
        <f>IF(TEMPLATE_SPHERE="HEAT","Гкал/час","тыс. куб. м/сутки")</f>
        <v>Гкал/час</v>
      </c>
      <c r="G331" s="680"/>
      <c r="H331" s="680">
        <v>0.015</v>
      </c>
      <c r="I331" s="1525"/>
      <c r="J331" s="1635"/>
      <c r="K331" s="1635"/>
      <c r="L331" s="1635"/>
      <c r="M331" s="1635"/>
      <c r="N331" s="1635"/>
      <c r="O331" s="1635"/>
      <c r="P331" s="1635"/>
      <c r="Q331" s="1635"/>
      <c r="R331" s="675"/>
      <c r="S331" s="1635">
        <v>0</v>
      </c>
    </row>
    <row s="1850" customFormat="1" customHeight="1" ht="22.5">
      <c r="A332" s="1632"/>
      <c r="B332" s="1635"/>
      <c r="C332" s="1928" t="s">
        <v>103</v>
      </c>
      <c r="D332" s="2108" t="s">
        <v>1858</v>
      </c>
      <c r="E332" s="2517" t="s">
        <v>1859</v>
      </c>
      <c r="F332" s="2312" t="str">
        <f>IF(TEMPLATE_SPHERE="HEAT","Гкал/час","тыс. куб. м/сутки")</f>
        <v>Гкал/час</v>
      </c>
      <c r="G332" s="680"/>
      <c r="H332" s="680">
        <v>0.077</v>
      </c>
      <c r="I332" s="1525"/>
      <c r="J332" s="1635"/>
      <c r="K332" s="1635"/>
      <c r="L332" s="1635"/>
      <c r="M332" s="1635"/>
      <c r="N332" s="1635"/>
      <c r="O332" s="1635"/>
      <c r="P332" s="1635"/>
      <c r="Q332" s="1635"/>
      <c r="R332" s="675"/>
      <c r="S332" s="1635">
        <v>0</v>
      </c>
    </row>
    <row s="1850" customFormat="1" customHeight="1" ht="22.5">
      <c r="A333" s="1632"/>
      <c r="B333" s="1635"/>
      <c r="C333" s="1928" t="s">
        <v>103</v>
      </c>
      <c r="D333" s="2108" t="s">
        <v>1860</v>
      </c>
      <c r="E333" s="2517" t="s">
        <v>1861</v>
      </c>
      <c r="F333" s="2312" t="str">
        <f>IF(TEMPLATE_SPHERE="HEAT","Гкал/час","тыс. куб. м/сутки")</f>
        <v>Гкал/час</v>
      </c>
      <c r="G333" s="680"/>
      <c r="H333" s="680">
        <v>0.047</v>
      </c>
      <c r="I333" s="1525"/>
      <c r="J333" s="1635"/>
      <c r="K333" s="1635"/>
      <c r="L333" s="1635"/>
      <c r="M333" s="1635"/>
      <c r="N333" s="1635"/>
      <c r="O333" s="1635"/>
      <c r="P333" s="1635"/>
      <c r="Q333" s="1635"/>
      <c r="R333" s="675"/>
      <c r="S333" s="1635">
        <v>0</v>
      </c>
    </row>
    <row s="1850" customFormat="1" customHeight="1" ht="22.5">
      <c r="A334" s="1632"/>
      <c r="B334" s="1635"/>
      <c r="C334" s="1928" t="s">
        <v>103</v>
      </c>
      <c r="D334" s="2108" t="s">
        <v>1862</v>
      </c>
      <c r="E334" s="2517" t="s">
        <v>1863</v>
      </c>
      <c r="F334" s="2312" t="str">
        <f>IF(TEMPLATE_SPHERE="HEAT","Гкал/час","тыс. куб. м/сутки")</f>
        <v>Гкал/час</v>
      </c>
      <c r="G334" s="680"/>
      <c r="H334" s="680">
        <v>0.097</v>
      </c>
      <c r="I334" s="1525"/>
      <c r="J334" s="1635"/>
      <c r="K334" s="1635"/>
      <c r="L334" s="1635"/>
      <c r="M334" s="1635"/>
      <c r="N334" s="1635"/>
      <c r="O334" s="1635"/>
      <c r="P334" s="1635"/>
      <c r="Q334" s="1635"/>
      <c r="R334" s="675"/>
      <c r="S334" s="1635">
        <v>0</v>
      </c>
    </row>
    <row s="1850" customFormat="1" customHeight="1" ht="22.5">
      <c r="A335" s="1632"/>
      <c r="B335" s="1635"/>
      <c r="C335" s="1928" t="s">
        <v>103</v>
      </c>
      <c r="D335" s="2108" t="s">
        <v>1864</v>
      </c>
      <c r="E335" s="2517" t="s">
        <v>1865</v>
      </c>
      <c r="F335" s="2312" t="str">
        <f>IF(TEMPLATE_SPHERE="HEAT","Гкал/час","тыс. куб. м/сутки")</f>
        <v>Гкал/час</v>
      </c>
      <c r="G335" s="680"/>
      <c r="H335" s="680">
        <v>0.011</v>
      </c>
      <c r="I335" s="1525"/>
      <c r="J335" s="1635"/>
      <c r="K335" s="1635"/>
      <c r="L335" s="1635"/>
      <c r="M335" s="1635"/>
      <c r="N335" s="1635"/>
      <c r="O335" s="1635"/>
      <c r="P335" s="1635"/>
      <c r="Q335" s="1635"/>
      <c r="R335" s="675"/>
      <c r="S335" s="1635">
        <v>0</v>
      </c>
    </row>
    <row s="1850" customFormat="1" customHeight="1" ht="22.5">
      <c r="A336" s="1632"/>
      <c r="B336" s="1635"/>
      <c r="C336" s="1928" t="s">
        <v>103</v>
      </c>
      <c r="D336" s="2108" t="s">
        <v>1866</v>
      </c>
      <c r="E336" s="2517" t="s">
        <v>1867</v>
      </c>
      <c r="F336" s="2312" t="str">
        <f>IF(TEMPLATE_SPHERE="HEAT","Гкал/час","тыс. куб. м/сутки")</f>
        <v>Гкал/час</v>
      </c>
      <c r="G336" s="680"/>
      <c r="H336" s="680">
        <v>0.028</v>
      </c>
      <c r="I336" s="1525"/>
      <c r="J336" s="1635"/>
      <c r="K336" s="1635"/>
      <c r="L336" s="1635"/>
      <c r="M336" s="1635"/>
      <c r="N336" s="1635"/>
      <c r="O336" s="1635"/>
      <c r="P336" s="1635"/>
      <c r="Q336" s="1635"/>
      <c r="R336" s="675"/>
      <c r="S336" s="1635">
        <v>0</v>
      </c>
    </row>
    <row s="1850" customFormat="1" customHeight="1" ht="22.5">
      <c r="A337" s="1632"/>
      <c r="B337" s="1635"/>
      <c r="C337" s="1928" t="s">
        <v>103</v>
      </c>
      <c r="D337" s="2108" t="s">
        <v>1868</v>
      </c>
      <c r="E337" s="2517" t="s">
        <v>1869</v>
      </c>
      <c r="F337" s="2312" t="str">
        <f>IF(TEMPLATE_SPHERE="HEAT","Гкал/час","тыс. куб. м/сутки")</f>
        <v>Гкал/час</v>
      </c>
      <c r="G337" s="680"/>
      <c r="H337" s="680">
        <v>0.061</v>
      </c>
      <c r="I337" s="1525"/>
      <c r="J337" s="1635"/>
      <c r="K337" s="1635"/>
      <c r="L337" s="1635"/>
      <c r="M337" s="1635"/>
      <c r="N337" s="1635"/>
      <c r="O337" s="1635"/>
      <c r="P337" s="1635"/>
      <c r="Q337" s="1635"/>
      <c r="R337" s="675"/>
      <c r="S337" s="1635">
        <v>0</v>
      </c>
    </row>
    <row s="1850" customFormat="1" customHeight="1" ht="22.5">
      <c r="A338" s="1632"/>
      <c r="B338" s="1635"/>
      <c r="C338" s="1928" t="s">
        <v>103</v>
      </c>
      <c r="D338" s="2108" t="s">
        <v>1870</v>
      </c>
      <c r="E338" s="2517" t="s">
        <v>1871</v>
      </c>
      <c r="F338" s="2312" t="str">
        <f>IF(TEMPLATE_SPHERE="HEAT","Гкал/час","тыс. куб. м/сутки")</f>
        <v>Гкал/час</v>
      </c>
      <c r="G338" s="680"/>
      <c r="H338" s="680">
        <v>0.453</v>
      </c>
      <c r="I338" s="1525"/>
      <c r="J338" s="1635"/>
      <c r="K338" s="1635"/>
      <c r="L338" s="1635"/>
      <c r="M338" s="1635"/>
      <c r="N338" s="1635"/>
      <c r="O338" s="1635"/>
      <c r="P338" s="1635"/>
      <c r="Q338" s="1635"/>
      <c r="R338" s="675"/>
      <c r="S338" s="1635">
        <v>0</v>
      </c>
    </row>
    <row s="1850" customFormat="1" customHeight="1" ht="22.5">
      <c r="A339" s="1632"/>
      <c r="B339" s="1635"/>
      <c r="C339" s="1928" t="s">
        <v>103</v>
      </c>
      <c r="D339" s="2108" t="s">
        <v>1872</v>
      </c>
      <c r="E339" s="2517" t="s">
        <v>1873</v>
      </c>
      <c r="F339" s="2312" t="str">
        <f>IF(TEMPLATE_SPHERE="HEAT","Гкал/час","тыс. куб. м/сутки")</f>
        <v>Гкал/час</v>
      </c>
      <c r="G339" s="680"/>
      <c r="H339" s="680">
        <v>0</v>
      </c>
      <c r="I339" s="1525"/>
      <c r="J339" s="1635"/>
      <c r="K339" s="1635"/>
      <c r="L339" s="1635"/>
      <c r="M339" s="1635"/>
      <c r="N339" s="1635"/>
      <c r="O339" s="1635"/>
      <c r="P339" s="1635"/>
      <c r="Q339" s="1635"/>
      <c r="R339" s="675"/>
      <c r="S339" s="1635">
        <v>0</v>
      </c>
    </row>
    <row s="1850" customFormat="1" customHeight="1" ht="22.5">
      <c r="A340" s="1632"/>
      <c r="B340" s="1635"/>
      <c r="C340" s="1928" t="s">
        <v>103</v>
      </c>
      <c r="D340" s="2108" t="s">
        <v>1874</v>
      </c>
      <c r="E340" s="2517" t="s">
        <v>1875</v>
      </c>
      <c r="F340" s="2312" t="str">
        <f>IF(TEMPLATE_SPHERE="HEAT","Гкал/час","тыс. куб. м/сутки")</f>
        <v>Гкал/час</v>
      </c>
      <c r="G340" s="680"/>
      <c r="H340" s="680">
        <v>14.161</v>
      </c>
      <c r="I340" s="1525"/>
      <c r="J340" s="1635"/>
      <c r="K340" s="1635"/>
      <c r="L340" s="1635"/>
      <c r="M340" s="1635"/>
      <c r="N340" s="1635"/>
      <c r="O340" s="1635"/>
      <c r="P340" s="1635"/>
      <c r="Q340" s="1635"/>
      <c r="R340" s="675"/>
      <c r="S340" s="1635">
        <v>0</v>
      </c>
    </row>
    <row s="1850" customFormat="1" customHeight="1" ht="22.5">
      <c r="A341" s="1632"/>
      <c r="B341" s="1635"/>
      <c r="C341" s="1928" t="s">
        <v>103</v>
      </c>
      <c r="D341" s="2108" t="s">
        <v>1876</v>
      </c>
      <c r="E341" s="2517" t="s">
        <v>1877</v>
      </c>
      <c r="F341" s="2312" t="str">
        <f>IF(TEMPLATE_SPHERE="HEAT","Гкал/час","тыс. куб. м/сутки")</f>
        <v>Гкал/час</v>
      </c>
      <c r="G341" s="680"/>
      <c r="H341" s="680">
        <v>0.073</v>
      </c>
      <c r="I341" s="1525"/>
      <c r="J341" s="1635"/>
      <c r="K341" s="1635"/>
      <c r="L341" s="1635"/>
      <c r="M341" s="1635"/>
      <c r="N341" s="1635"/>
      <c r="O341" s="1635"/>
      <c r="P341" s="1635"/>
      <c r="Q341" s="1635"/>
      <c r="R341" s="675"/>
      <c r="S341" s="1635">
        <v>0</v>
      </c>
    </row>
    <row s="1850" customFormat="1" customHeight="1" ht="22.5">
      <c r="A342" s="1632"/>
      <c r="B342" s="1635"/>
      <c r="C342" s="1928" t="s">
        <v>103</v>
      </c>
      <c r="D342" s="2108" t="s">
        <v>1878</v>
      </c>
      <c r="E342" s="2517" t="s">
        <v>1879</v>
      </c>
      <c r="F342" s="2312" t="str">
        <f>IF(TEMPLATE_SPHERE="HEAT","Гкал/час","тыс. куб. м/сутки")</f>
        <v>Гкал/час</v>
      </c>
      <c r="G342" s="680"/>
      <c r="H342" s="680">
        <v>0.019</v>
      </c>
      <c r="I342" s="1525"/>
      <c r="J342" s="1635"/>
      <c r="K342" s="1635"/>
      <c r="L342" s="1635"/>
      <c r="M342" s="1635"/>
      <c r="N342" s="1635"/>
      <c r="O342" s="1635"/>
      <c r="P342" s="1635"/>
      <c r="Q342" s="1635"/>
      <c r="R342" s="675"/>
      <c r="S342" s="1635">
        <v>0</v>
      </c>
    </row>
    <row s="1850" customFormat="1" customHeight="1" ht="22.5">
      <c r="A343" s="1632"/>
      <c r="B343" s="1635"/>
      <c r="C343" s="1928" t="s">
        <v>103</v>
      </c>
      <c r="D343" s="2108" t="s">
        <v>1880</v>
      </c>
      <c r="E343" s="2517" t="s">
        <v>1881</v>
      </c>
      <c r="F343" s="2312" t="str">
        <f>IF(TEMPLATE_SPHERE="HEAT","Гкал/час","тыс. куб. м/сутки")</f>
        <v>Гкал/час</v>
      </c>
      <c r="G343" s="680"/>
      <c r="H343" s="680">
        <v>0.081</v>
      </c>
      <c r="I343" s="1525"/>
      <c r="J343" s="1635"/>
      <c r="K343" s="1635"/>
      <c r="L343" s="1635"/>
      <c r="M343" s="1635"/>
      <c r="N343" s="1635"/>
      <c r="O343" s="1635"/>
      <c r="P343" s="1635"/>
      <c r="Q343" s="1635"/>
      <c r="R343" s="675"/>
      <c r="S343" s="1635">
        <v>0</v>
      </c>
    </row>
    <row s="1850" customFormat="1" customHeight="1" ht="22.5">
      <c r="A344" s="1632"/>
      <c r="B344" s="1635"/>
      <c r="C344" s="1928" t="s">
        <v>103</v>
      </c>
      <c r="D344" s="2108" t="s">
        <v>1882</v>
      </c>
      <c r="E344" s="2517" t="s">
        <v>1883</v>
      </c>
      <c r="F344" s="2312" t="str">
        <f>IF(TEMPLATE_SPHERE="HEAT","Гкал/час","тыс. куб. м/сутки")</f>
        <v>Гкал/час</v>
      </c>
      <c r="G344" s="680"/>
      <c r="H344" s="680">
        <v>0.457</v>
      </c>
      <c r="I344" s="1525"/>
      <c r="J344" s="1635"/>
      <c r="K344" s="1635"/>
      <c r="L344" s="1635"/>
      <c r="M344" s="1635"/>
      <c r="N344" s="1635"/>
      <c r="O344" s="1635"/>
      <c r="P344" s="1635"/>
      <c r="Q344" s="1635"/>
      <c r="R344" s="675"/>
      <c r="S344" s="1635">
        <v>0</v>
      </c>
    </row>
    <row s="1850" customFormat="1" customHeight="1" ht="22.5">
      <c r="A345" s="1632"/>
      <c r="B345" s="1635"/>
      <c r="C345" s="1928" t="s">
        <v>103</v>
      </c>
      <c r="D345" s="2108" t="s">
        <v>1884</v>
      </c>
      <c r="E345" s="2517" t="s">
        <v>1885</v>
      </c>
      <c r="F345" s="2312" t="str">
        <f>IF(TEMPLATE_SPHERE="HEAT","Гкал/час","тыс. куб. м/сутки")</f>
        <v>Гкал/час</v>
      </c>
      <c r="G345" s="680"/>
      <c r="H345" s="680">
        <v>4.09</v>
      </c>
      <c r="I345" s="1525"/>
      <c r="J345" s="1635"/>
      <c r="K345" s="1635"/>
      <c r="L345" s="1635"/>
      <c r="M345" s="1635"/>
      <c r="N345" s="1635"/>
      <c r="O345" s="1635"/>
      <c r="P345" s="1635"/>
      <c r="Q345" s="1635"/>
      <c r="R345" s="675"/>
      <c r="S345" s="1635">
        <v>0</v>
      </c>
    </row>
    <row s="1850" customFormat="1" customHeight="1" ht="22.5">
      <c r="A346" s="1632"/>
      <c r="B346" s="1635"/>
      <c r="C346" s="1928" t="s">
        <v>103</v>
      </c>
      <c r="D346" s="2108" t="s">
        <v>1886</v>
      </c>
      <c r="E346" s="2517" t="s">
        <v>1887</v>
      </c>
      <c r="F346" s="2312" t="str">
        <f>IF(TEMPLATE_SPHERE="HEAT","Гкал/час","тыс. куб. м/сутки")</f>
        <v>Гкал/час</v>
      </c>
      <c r="G346" s="680"/>
      <c r="H346" s="680">
        <v>0.364</v>
      </c>
      <c r="I346" s="1525"/>
      <c r="J346" s="1635"/>
      <c r="K346" s="1635"/>
      <c r="L346" s="1635"/>
      <c r="M346" s="1635"/>
      <c r="N346" s="1635"/>
      <c r="O346" s="1635"/>
      <c r="P346" s="1635"/>
      <c r="Q346" s="1635"/>
      <c r="R346" s="675"/>
      <c r="S346" s="1635">
        <v>0</v>
      </c>
    </row>
    <row s="1850" customFormat="1" customHeight="1" ht="22.5">
      <c r="A347" s="1632"/>
      <c r="B347" s="1635"/>
      <c r="C347" s="1928" t="s">
        <v>103</v>
      </c>
      <c r="D347" s="2108" t="s">
        <v>1888</v>
      </c>
      <c r="E347" s="2517" t="s">
        <v>1889</v>
      </c>
      <c r="F347" s="2312" t="str">
        <f>IF(TEMPLATE_SPHERE="HEAT","Гкал/час","тыс. куб. м/сутки")</f>
        <v>Гкал/час</v>
      </c>
      <c r="G347" s="680"/>
      <c r="H347" s="680">
        <v>15.855</v>
      </c>
      <c r="I347" s="1525"/>
      <c r="J347" s="1635"/>
      <c r="K347" s="1635"/>
      <c r="L347" s="1635"/>
      <c r="M347" s="1635"/>
      <c r="N347" s="1635"/>
      <c r="O347" s="1635"/>
      <c r="P347" s="1635"/>
      <c r="Q347" s="1635"/>
      <c r="R347" s="675"/>
      <c r="S347" s="1635">
        <v>0</v>
      </c>
    </row>
    <row s="1850" customFormat="1" customHeight="1" ht="22.5">
      <c r="A348" s="1632"/>
      <c r="B348" s="1635"/>
      <c r="C348" s="1928" t="s">
        <v>103</v>
      </c>
      <c r="D348" s="2108" t="s">
        <v>1890</v>
      </c>
      <c r="E348" s="2517" t="s">
        <v>1891</v>
      </c>
      <c r="F348" s="2312" t="str">
        <f>IF(TEMPLATE_SPHERE="HEAT","Гкал/час","тыс. куб. м/сутки")</f>
        <v>Гкал/час</v>
      </c>
      <c r="G348" s="680"/>
      <c r="H348" s="680">
        <v>0.049</v>
      </c>
      <c r="I348" s="1525"/>
      <c r="J348" s="1635"/>
      <c r="K348" s="1635"/>
      <c r="L348" s="1635"/>
      <c r="M348" s="1635"/>
      <c r="N348" s="1635"/>
      <c r="O348" s="1635"/>
      <c r="P348" s="1635"/>
      <c r="Q348" s="1635"/>
      <c r="R348" s="675"/>
      <c r="S348" s="1635">
        <v>0</v>
      </c>
    </row>
    <row s="1850" customFormat="1" customHeight="1" ht="22.5">
      <c r="A349" s="1632"/>
      <c r="B349" s="1635"/>
      <c r="C349" s="1928" t="s">
        <v>103</v>
      </c>
      <c r="D349" s="2108" t="s">
        <v>1892</v>
      </c>
      <c r="E349" s="2517" t="s">
        <v>1893</v>
      </c>
      <c r="F349" s="2312" t="str">
        <f>IF(TEMPLATE_SPHERE="HEAT","Гкал/час","тыс. куб. м/сутки")</f>
        <v>Гкал/час</v>
      </c>
      <c r="G349" s="680"/>
      <c r="H349" s="680">
        <v>3.411</v>
      </c>
      <c r="I349" s="1525"/>
      <c r="J349" s="1635"/>
      <c r="K349" s="1635"/>
      <c r="L349" s="1635"/>
      <c r="M349" s="1635"/>
      <c r="N349" s="1635"/>
      <c r="O349" s="1635"/>
      <c r="P349" s="1635"/>
      <c r="Q349" s="1635"/>
      <c r="R349" s="675"/>
      <c r="S349" s="1635">
        <v>0</v>
      </c>
    </row>
    <row s="1850" customFormat="1" customHeight="1" ht="22.5">
      <c r="A350" s="1632"/>
      <c r="B350" s="1635"/>
      <c r="C350" s="1928" t="s">
        <v>103</v>
      </c>
      <c r="D350" s="2108" t="s">
        <v>1894</v>
      </c>
      <c r="E350" s="2517" t="s">
        <v>1895</v>
      </c>
      <c r="F350" s="2312" t="str">
        <f>IF(TEMPLATE_SPHERE="HEAT","Гкал/час","тыс. куб. м/сутки")</f>
        <v>Гкал/час</v>
      </c>
      <c r="G350" s="680"/>
      <c r="H350" s="680">
        <v>0</v>
      </c>
      <c r="I350" s="1525"/>
      <c r="J350" s="1635"/>
      <c r="K350" s="1635"/>
      <c r="L350" s="1635"/>
      <c r="M350" s="1635"/>
      <c r="N350" s="1635"/>
      <c r="O350" s="1635"/>
      <c r="P350" s="1635"/>
      <c r="Q350" s="1635"/>
      <c r="R350" s="675"/>
      <c r="S350" s="1635">
        <v>0</v>
      </c>
    </row>
    <row s="1850" customFormat="1" customHeight="1" ht="22.5">
      <c r="A351" s="1632"/>
      <c r="B351" s="1635"/>
      <c r="C351" s="1928" t="s">
        <v>103</v>
      </c>
      <c r="D351" s="2108" t="s">
        <v>1896</v>
      </c>
      <c r="E351" s="2517" t="s">
        <v>1897</v>
      </c>
      <c r="F351" s="2312" t="str">
        <f>IF(TEMPLATE_SPHERE="HEAT","Гкал/час","тыс. куб. м/сутки")</f>
        <v>Гкал/час</v>
      </c>
      <c r="G351" s="680"/>
      <c r="H351" s="680">
        <v>0.231</v>
      </c>
      <c r="I351" s="1525"/>
      <c r="J351" s="1635"/>
      <c r="K351" s="1635"/>
      <c r="L351" s="1635"/>
      <c r="M351" s="1635"/>
      <c r="N351" s="1635"/>
      <c r="O351" s="1635"/>
      <c r="P351" s="1635"/>
      <c r="Q351" s="1635"/>
      <c r="R351" s="675"/>
      <c r="S351" s="1635">
        <v>0</v>
      </c>
    </row>
    <row s="1850" customFormat="1" customHeight="1" ht="22.5">
      <c r="A352" s="1632"/>
      <c r="B352" s="1635"/>
      <c r="C352" s="1928" t="s">
        <v>103</v>
      </c>
      <c r="D352" s="2108" t="s">
        <v>1898</v>
      </c>
      <c r="E352" s="2517" t="s">
        <v>1899</v>
      </c>
      <c r="F352" s="2312" t="str">
        <f>IF(TEMPLATE_SPHERE="HEAT","Гкал/час","тыс. куб. м/сутки")</f>
        <v>Гкал/час</v>
      </c>
      <c r="G352" s="680"/>
      <c r="H352" s="680">
        <v>1.417</v>
      </c>
      <c r="I352" s="1525"/>
      <c r="J352" s="1635"/>
      <c r="K352" s="1635"/>
      <c r="L352" s="1635"/>
      <c r="M352" s="1635"/>
      <c r="N352" s="1635"/>
      <c r="O352" s="1635"/>
      <c r="P352" s="1635"/>
      <c r="Q352" s="1635"/>
      <c r="R352" s="675"/>
      <c r="S352" s="1635">
        <v>0</v>
      </c>
    </row>
    <row s="1850" customFormat="1" customHeight="1" ht="22.5">
      <c r="A353" s="1632"/>
      <c r="B353" s="1635"/>
      <c r="C353" s="1928" t="s">
        <v>103</v>
      </c>
      <c r="D353" s="2108" t="s">
        <v>1900</v>
      </c>
      <c r="E353" s="2517" t="s">
        <v>1901</v>
      </c>
      <c r="F353" s="2312" t="str">
        <f>IF(TEMPLATE_SPHERE="HEAT","Гкал/час","тыс. куб. м/сутки")</f>
        <v>Гкал/час</v>
      </c>
      <c r="G353" s="680"/>
      <c r="H353" s="680">
        <v>0.531</v>
      </c>
      <c r="I353" s="1525"/>
      <c r="J353" s="1635"/>
      <c r="K353" s="1635"/>
      <c r="L353" s="1635"/>
      <c r="M353" s="1635"/>
      <c r="N353" s="1635"/>
      <c r="O353" s="1635"/>
      <c r="P353" s="1635"/>
      <c r="Q353" s="1635"/>
      <c r="R353" s="675"/>
      <c r="S353" s="1635">
        <v>0</v>
      </c>
    </row>
    <row s="1850" customFormat="1" customHeight="1" ht="22.5">
      <c r="A354" s="1632"/>
      <c r="B354" s="1635"/>
      <c r="C354" s="1928" t="s">
        <v>103</v>
      </c>
      <c r="D354" s="2108" t="s">
        <v>1902</v>
      </c>
      <c r="E354" s="2517" t="s">
        <v>1903</v>
      </c>
      <c r="F354" s="2312" t="str">
        <f>IF(TEMPLATE_SPHERE="HEAT","Гкал/час","тыс. куб. м/сутки")</f>
        <v>Гкал/час</v>
      </c>
      <c r="G354" s="680"/>
      <c r="H354" s="680">
        <v>0.234</v>
      </c>
      <c r="I354" s="1525"/>
      <c r="J354" s="1635"/>
      <c r="K354" s="1635"/>
      <c r="L354" s="1635"/>
      <c r="M354" s="1635"/>
      <c r="N354" s="1635"/>
      <c r="O354" s="1635"/>
      <c r="P354" s="1635"/>
      <c r="Q354" s="1635"/>
      <c r="R354" s="675"/>
      <c r="S354" s="1635">
        <v>0</v>
      </c>
    </row>
    <row s="1850" customFormat="1" customHeight="1" ht="22.5">
      <c r="A355" s="1632"/>
      <c r="B355" s="1635"/>
      <c r="C355" s="1928" t="s">
        <v>103</v>
      </c>
      <c r="D355" s="2108" t="s">
        <v>1904</v>
      </c>
      <c r="E355" s="2517" t="s">
        <v>1905</v>
      </c>
      <c r="F355" s="2312" t="str">
        <f>IF(TEMPLATE_SPHERE="HEAT","Гкал/час","тыс. куб. м/сутки")</f>
        <v>Гкал/час</v>
      </c>
      <c r="G355" s="680"/>
      <c r="H355" s="680">
        <v>0.726</v>
      </c>
      <c r="I355" s="1525"/>
      <c r="J355" s="1635"/>
      <c r="K355" s="1635"/>
      <c r="L355" s="1635"/>
      <c r="M355" s="1635"/>
      <c r="N355" s="1635"/>
      <c r="O355" s="1635"/>
      <c r="P355" s="1635"/>
      <c r="Q355" s="1635"/>
      <c r="R355" s="675"/>
      <c r="S355" s="1635">
        <v>0</v>
      </c>
    </row>
    <row s="1850" customFormat="1" customHeight="1" ht="22.5">
      <c r="A356" s="1632"/>
      <c r="B356" s="1635"/>
      <c r="C356" s="1928" t="s">
        <v>103</v>
      </c>
      <c r="D356" s="2108" t="s">
        <v>1906</v>
      </c>
      <c r="E356" s="2517" t="s">
        <v>1907</v>
      </c>
      <c r="F356" s="2312" t="str">
        <f>IF(TEMPLATE_SPHERE="HEAT","Гкал/час","тыс. куб. м/сутки")</f>
        <v>Гкал/час</v>
      </c>
      <c r="G356" s="680"/>
      <c r="H356" s="680">
        <v>0.072</v>
      </c>
      <c r="I356" s="1525"/>
      <c r="J356" s="1635"/>
      <c r="K356" s="1635"/>
      <c r="L356" s="1635"/>
      <c r="M356" s="1635"/>
      <c r="N356" s="1635"/>
      <c r="O356" s="1635"/>
      <c r="P356" s="1635"/>
      <c r="Q356" s="1635"/>
      <c r="R356" s="675"/>
      <c r="S356" s="1635">
        <v>0</v>
      </c>
    </row>
    <row s="1850" customFormat="1" customHeight="1" ht="22.5">
      <c r="A357" s="1632"/>
      <c r="B357" s="1635"/>
      <c r="C357" s="1928" t="s">
        <v>103</v>
      </c>
      <c r="D357" s="2108" t="s">
        <v>1908</v>
      </c>
      <c r="E357" s="2517" t="s">
        <v>1909</v>
      </c>
      <c r="F357" s="2312" t="str">
        <f>IF(TEMPLATE_SPHERE="HEAT","Гкал/час","тыс. куб. м/сутки")</f>
        <v>Гкал/час</v>
      </c>
      <c r="G357" s="680"/>
      <c r="H357" s="680">
        <v>0.002</v>
      </c>
      <c r="I357" s="1525"/>
      <c r="J357" s="1635"/>
      <c r="K357" s="1635"/>
      <c r="L357" s="1635"/>
      <c r="M357" s="1635"/>
      <c r="N357" s="1635"/>
      <c r="O357" s="1635"/>
      <c r="P357" s="1635"/>
      <c r="Q357" s="1635"/>
      <c r="R357" s="675"/>
      <c r="S357" s="1635">
        <v>0</v>
      </c>
    </row>
    <row s="1850" customFormat="1" customHeight="1" ht="22.5">
      <c r="A358" s="1632"/>
      <c r="B358" s="1635"/>
      <c r="C358" s="1928" t="s">
        <v>103</v>
      </c>
      <c r="D358" s="2108" t="s">
        <v>1910</v>
      </c>
      <c r="E358" s="2517" t="s">
        <v>1911</v>
      </c>
      <c r="F358" s="2312" t="str">
        <f>IF(TEMPLATE_SPHERE="HEAT","Гкал/час","тыс. куб. м/сутки")</f>
        <v>Гкал/час</v>
      </c>
      <c r="G358" s="680"/>
      <c r="H358" s="680">
        <v>0</v>
      </c>
      <c r="I358" s="1525"/>
      <c r="J358" s="1635"/>
      <c r="K358" s="1635"/>
      <c r="L358" s="1635"/>
      <c r="M358" s="1635"/>
      <c r="N358" s="1635"/>
      <c r="O358" s="1635"/>
      <c r="P358" s="1635"/>
      <c r="Q358" s="1635"/>
      <c r="R358" s="675"/>
      <c r="S358" s="1635">
        <v>0</v>
      </c>
    </row>
    <row s="1850" customFormat="1" customHeight="1" ht="22.5">
      <c r="A359" s="1632"/>
      <c r="B359" s="1635"/>
      <c r="C359" s="1928" t="s">
        <v>103</v>
      </c>
      <c r="D359" s="2108" t="s">
        <v>1912</v>
      </c>
      <c r="E359" s="2517" t="s">
        <v>1913</v>
      </c>
      <c r="F359" s="2312" t="str">
        <f>IF(TEMPLATE_SPHERE="HEAT","Гкал/час","тыс. куб. м/сутки")</f>
        <v>Гкал/час</v>
      </c>
      <c r="G359" s="680"/>
      <c r="H359" s="680">
        <v>0</v>
      </c>
      <c r="I359" s="1525"/>
      <c r="J359" s="1635"/>
      <c r="K359" s="1635"/>
      <c r="L359" s="1635"/>
      <c r="M359" s="1635"/>
      <c r="N359" s="1635"/>
      <c r="O359" s="1635"/>
      <c r="P359" s="1635"/>
      <c r="Q359" s="1635"/>
      <c r="R359" s="675"/>
      <c r="S359" s="1635">
        <v>0</v>
      </c>
    </row>
    <row s="1850" customFormat="1" customHeight="1" ht="22.5">
      <c r="A360" s="1632"/>
      <c r="B360" s="1635"/>
      <c r="C360" s="1928" t="s">
        <v>103</v>
      </c>
      <c r="D360" s="2108" t="s">
        <v>1914</v>
      </c>
      <c r="E360" s="2517" t="s">
        <v>1915</v>
      </c>
      <c r="F360" s="2312" t="str">
        <f>IF(TEMPLATE_SPHERE="HEAT","Гкал/час","тыс. куб. м/сутки")</f>
        <v>Гкал/час</v>
      </c>
      <c r="G360" s="680"/>
      <c r="H360" s="680">
        <v>0</v>
      </c>
      <c r="I360" s="1525"/>
      <c r="J360" s="1635"/>
      <c r="K360" s="1635"/>
      <c r="L360" s="1635"/>
      <c r="M360" s="1635"/>
      <c r="N360" s="1635"/>
      <c r="O360" s="1635"/>
      <c r="P360" s="1635"/>
      <c r="Q360" s="1635"/>
      <c r="R360" s="675"/>
      <c r="S360" s="1635">
        <v>0</v>
      </c>
    </row>
    <row s="1850" customFormat="1" customHeight="1" ht="22.5">
      <c r="A361" s="1632"/>
      <c r="B361" s="1635"/>
      <c r="C361" s="1928" t="s">
        <v>103</v>
      </c>
      <c r="D361" s="2108" t="s">
        <v>1916</v>
      </c>
      <c r="E361" s="2517" t="s">
        <v>1917</v>
      </c>
      <c r="F361" s="2312" t="str">
        <f>IF(TEMPLATE_SPHERE="HEAT","Гкал/час","тыс. куб. м/сутки")</f>
        <v>Гкал/час</v>
      </c>
      <c r="G361" s="680"/>
      <c r="H361" s="680">
        <v>0</v>
      </c>
      <c r="I361" s="1525"/>
      <c r="J361" s="1635"/>
      <c r="K361" s="1635"/>
      <c r="L361" s="1635"/>
      <c r="M361" s="1635"/>
      <c r="N361" s="1635"/>
      <c r="O361" s="1635"/>
      <c r="P361" s="1635"/>
      <c r="Q361" s="1635"/>
      <c r="R361" s="675"/>
      <c r="S361" s="1635">
        <v>0</v>
      </c>
    </row>
    <row s="1850" customFormat="1" customHeight="1" ht="22.5">
      <c r="A362" s="1632"/>
      <c r="B362" s="1635"/>
      <c r="C362" s="1928" t="s">
        <v>103</v>
      </c>
      <c r="D362" s="2108" t="s">
        <v>1918</v>
      </c>
      <c r="E362" s="2517" t="s">
        <v>1919</v>
      </c>
      <c r="F362" s="2312" t="str">
        <f>IF(TEMPLATE_SPHERE="HEAT","Гкал/час","тыс. куб. м/сутки")</f>
        <v>Гкал/час</v>
      </c>
      <c r="G362" s="680"/>
      <c r="H362" s="680">
        <v>0.017</v>
      </c>
      <c r="I362" s="1525"/>
      <c r="J362" s="1635"/>
      <c r="K362" s="1635"/>
      <c r="L362" s="1635"/>
      <c r="M362" s="1635"/>
      <c r="N362" s="1635"/>
      <c r="O362" s="1635"/>
      <c r="P362" s="1635"/>
      <c r="Q362" s="1635"/>
      <c r="R362" s="675"/>
      <c r="S362" s="1635">
        <v>0</v>
      </c>
    </row>
    <row s="1850" customFormat="1" customHeight="1" ht="22.5">
      <c r="A363" s="1632"/>
      <c r="B363" s="1635"/>
      <c r="C363" s="1928" t="s">
        <v>103</v>
      </c>
      <c r="D363" s="2108" t="s">
        <v>1920</v>
      </c>
      <c r="E363" s="2517" t="s">
        <v>1921</v>
      </c>
      <c r="F363" s="2312" t="str">
        <f>IF(TEMPLATE_SPHERE="HEAT","Гкал/час","тыс. куб. м/сутки")</f>
        <v>Гкал/час</v>
      </c>
      <c r="G363" s="680"/>
      <c r="H363" s="680">
        <v>0.315</v>
      </c>
      <c r="I363" s="1525"/>
      <c r="J363" s="1635"/>
      <c r="K363" s="1635"/>
      <c r="L363" s="1635"/>
      <c r="M363" s="1635"/>
      <c r="N363" s="1635"/>
      <c r="O363" s="1635"/>
      <c r="P363" s="1635"/>
      <c r="Q363" s="1635"/>
      <c r="R363" s="675"/>
      <c r="S363" s="1635">
        <v>0</v>
      </c>
    </row>
    <row s="1850" customFormat="1" customHeight="1" ht="22.5">
      <c r="A364" s="1632"/>
      <c r="B364" s="1635"/>
      <c r="C364" s="1928" t="s">
        <v>103</v>
      </c>
      <c r="D364" s="2108" t="s">
        <v>1922</v>
      </c>
      <c r="E364" s="2517" t="s">
        <v>1923</v>
      </c>
      <c r="F364" s="2312" t="str">
        <f>IF(TEMPLATE_SPHERE="HEAT","Гкал/час","тыс. куб. м/сутки")</f>
        <v>Гкал/час</v>
      </c>
      <c r="G364" s="680"/>
      <c r="H364" s="680">
        <v>0.06</v>
      </c>
      <c r="I364" s="1525"/>
      <c r="J364" s="1635"/>
      <c r="K364" s="1635"/>
      <c r="L364" s="1635"/>
      <c r="M364" s="1635"/>
      <c r="N364" s="1635"/>
      <c r="O364" s="1635"/>
      <c r="P364" s="1635"/>
      <c r="Q364" s="1635"/>
      <c r="R364" s="675"/>
      <c r="S364" s="1635">
        <v>0</v>
      </c>
    </row>
    <row s="1850" customFormat="1" customHeight="1" ht="22.5">
      <c r="A365" s="1632"/>
      <c r="B365" s="1635"/>
      <c r="C365" s="1928" t="s">
        <v>103</v>
      </c>
      <c r="D365" s="2108" t="s">
        <v>1924</v>
      </c>
      <c r="E365" s="2517" t="s">
        <v>1925</v>
      </c>
      <c r="F365" s="2312" t="str">
        <f>IF(TEMPLATE_SPHERE="HEAT","Гкал/час","тыс. куб. м/сутки")</f>
        <v>Гкал/час</v>
      </c>
      <c r="G365" s="680"/>
      <c r="H365" s="680">
        <v>0.019</v>
      </c>
      <c r="I365" s="1525"/>
      <c r="J365" s="1635"/>
      <c r="K365" s="1635"/>
      <c r="L365" s="1635"/>
      <c r="M365" s="1635"/>
      <c r="N365" s="1635"/>
      <c r="O365" s="1635"/>
      <c r="P365" s="1635"/>
      <c r="Q365" s="1635"/>
      <c r="R365" s="675"/>
      <c r="S365" s="1635">
        <v>0</v>
      </c>
    </row>
    <row s="1850" customFormat="1" customHeight="1" ht="22.5">
      <c r="A366" s="1632"/>
      <c r="B366" s="1635"/>
      <c r="C366" s="1928" t="s">
        <v>103</v>
      </c>
      <c r="D366" s="2108" t="s">
        <v>1926</v>
      </c>
      <c r="E366" s="2517" t="s">
        <v>1927</v>
      </c>
      <c r="F366" s="2312" t="str">
        <f>IF(TEMPLATE_SPHERE="HEAT","Гкал/час","тыс. куб. м/сутки")</f>
        <v>Гкал/час</v>
      </c>
      <c r="G366" s="680"/>
      <c r="H366" s="680">
        <v>0</v>
      </c>
      <c r="I366" s="1525"/>
      <c r="J366" s="1635"/>
      <c r="K366" s="1635"/>
      <c r="L366" s="1635"/>
      <c r="M366" s="1635"/>
      <c r="N366" s="1635"/>
      <c r="O366" s="1635"/>
      <c r="P366" s="1635"/>
      <c r="Q366" s="1635"/>
      <c r="R366" s="675"/>
      <c r="S366" s="1635">
        <v>0</v>
      </c>
    </row>
    <row s="1850" customFormat="1" customHeight="1" ht="22.5">
      <c r="A367" s="1632"/>
      <c r="B367" s="1635"/>
      <c r="C367" s="1928" t="s">
        <v>103</v>
      </c>
      <c r="D367" s="2108" t="s">
        <v>1928</v>
      </c>
      <c r="E367" s="2517" t="s">
        <v>1929</v>
      </c>
      <c r="F367" s="2312" t="str">
        <f>IF(TEMPLATE_SPHERE="HEAT","Гкал/час","тыс. куб. м/сутки")</f>
        <v>Гкал/час</v>
      </c>
      <c r="G367" s="680"/>
      <c r="H367" s="680">
        <v>0.022</v>
      </c>
      <c r="I367" s="1525"/>
      <c r="J367" s="1635"/>
      <c r="K367" s="1635"/>
      <c r="L367" s="1635"/>
      <c r="M367" s="1635"/>
      <c r="N367" s="1635"/>
      <c r="O367" s="1635"/>
      <c r="P367" s="1635"/>
      <c r="Q367" s="1635"/>
      <c r="R367" s="675"/>
      <c r="S367" s="1635">
        <v>0</v>
      </c>
    </row>
    <row s="1850" customFormat="1" customHeight="1" ht="22.5">
      <c r="A368" s="1632"/>
      <c r="B368" s="1635"/>
      <c r="C368" s="1928" t="s">
        <v>103</v>
      </c>
      <c r="D368" s="2108" t="s">
        <v>1930</v>
      </c>
      <c r="E368" s="2517" t="s">
        <v>1931</v>
      </c>
      <c r="F368" s="2312" t="str">
        <f>IF(TEMPLATE_SPHERE="HEAT","Гкал/час","тыс. куб. м/сутки")</f>
        <v>Гкал/час</v>
      </c>
      <c r="G368" s="680"/>
      <c r="H368" s="680">
        <v>0</v>
      </c>
      <c r="I368" s="1525"/>
      <c r="J368" s="1635"/>
      <c r="K368" s="1635"/>
      <c r="L368" s="1635"/>
      <c r="M368" s="1635"/>
      <c r="N368" s="1635"/>
      <c r="O368" s="1635"/>
      <c r="P368" s="1635"/>
      <c r="Q368" s="1635"/>
      <c r="R368" s="675"/>
      <c r="S368" s="1635">
        <v>0</v>
      </c>
    </row>
    <row s="1850" customFormat="1" customHeight="1" ht="22.5">
      <c r="A369" s="1632"/>
      <c r="B369" s="1635"/>
      <c r="C369" s="1928" t="s">
        <v>103</v>
      </c>
      <c r="D369" s="2108" t="s">
        <v>1932</v>
      </c>
      <c r="E369" s="2517" t="s">
        <v>1933</v>
      </c>
      <c r="F369" s="2312" t="str">
        <f>IF(TEMPLATE_SPHERE="HEAT","Гкал/час","тыс. куб. м/сутки")</f>
        <v>Гкал/час</v>
      </c>
      <c r="G369" s="680"/>
      <c r="H369" s="680">
        <v>0</v>
      </c>
      <c r="I369" s="1525"/>
      <c r="J369" s="1635"/>
      <c r="K369" s="1635"/>
      <c r="L369" s="1635"/>
      <c r="M369" s="1635"/>
      <c r="N369" s="1635"/>
      <c r="O369" s="1635"/>
      <c r="P369" s="1635"/>
      <c r="Q369" s="1635"/>
      <c r="R369" s="675"/>
      <c r="S369" s="1635">
        <v>0</v>
      </c>
    </row>
    <row s="1850" customFormat="1" customHeight="1" ht="22.5">
      <c r="A370" s="1632"/>
      <c r="B370" s="1635"/>
      <c r="C370" s="1928" t="s">
        <v>103</v>
      </c>
      <c r="D370" s="2108" t="s">
        <v>1934</v>
      </c>
      <c r="E370" s="2517" t="s">
        <v>1935</v>
      </c>
      <c r="F370" s="2312" t="str">
        <f>IF(TEMPLATE_SPHERE="HEAT","Гкал/час","тыс. куб. м/сутки")</f>
        <v>Гкал/час</v>
      </c>
      <c r="G370" s="680"/>
      <c r="H370" s="680">
        <v>0</v>
      </c>
      <c r="I370" s="1525"/>
      <c r="J370" s="1635"/>
      <c r="K370" s="1635"/>
      <c r="L370" s="1635"/>
      <c r="M370" s="1635"/>
      <c r="N370" s="1635"/>
      <c r="O370" s="1635"/>
      <c r="P370" s="1635"/>
      <c r="Q370" s="1635"/>
      <c r="R370" s="675"/>
      <c r="S370" s="1635">
        <v>0</v>
      </c>
    </row>
    <row s="1850" customFormat="1" customHeight="1" ht="22.5">
      <c r="A371" s="1632"/>
      <c r="B371" s="1635"/>
      <c r="C371" s="1928" t="s">
        <v>103</v>
      </c>
      <c r="D371" s="2108" t="s">
        <v>1936</v>
      </c>
      <c r="E371" s="2517" t="s">
        <v>1937</v>
      </c>
      <c r="F371" s="2312" t="str">
        <f>IF(TEMPLATE_SPHERE="HEAT","Гкал/час","тыс. куб. м/сутки")</f>
        <v>Гкал/час</v>
      </c>
      <c r="G371" s="680"/>
      <c r="H371" s="680">
        <v>0.014</v>
      </c>
      <c r="I371" s="1525"/>
      <c r="J371" s="1635"/>
      <c r="K371" s="1635"/>
      <c r="L371" s="1635"/>
      <c r="M371" s="1635"/>
      <c r="N371" s="1635"/>
      <c r="O371" s="1635"/>
      <c r="P371" s="1635"/>
      <c r="Q371" s="1635"/>
      <c r="R371" s="675"/>
      <c r="S371" s="1635">
        <v>0</v>
      </c>
    </row>
    <row s="1850" customFormat="1" customHeight="1" ht="22.5">
      <c r="A372" s="1632"/>
      <c r="B372" s="1635"/>
      <c r="C372" s="1928" t="s">
        <v>103</v>
      </c>
      <c r="D372" s="2108" t="s">
        <v>1938</v>
      </c>
      <c r="E372" s="2517" t="s">
        <v>1939</v>
      </c>
      <c r="F372" s="2312" t="str">
        <f>IF(TEMPLATE_SPHERE="HEAT","Гкал/час","тыс. куб. м/сутки")</f>
        <v>Гкал/час</v>
      </c>
      <c r="G372" s="680"/>
      <c r="H372" s="680">
        <v>0.074</v>
      </c>
      <c r="I372" s="1525"/>
      <c r="J372" s="1635"/>
      <c r="K372" s="1635"/>
      <c r="L372" s="1635"/>
      <c r="M372" s="1635"/>
      <c r="N372" s="1635"/>
      <c r="O372" s="1635"/>
      <c r="P372" s="1635"/>
      <c r="Q372" s="1635"/>
      <c r="R372" s="675"/>
      <c r="S372" s="1635">
        <v>0</v>
      </c>
    </row>
    <row s="1850" customFormat="1" customHeight="1" ht="22.5">
      <c r="A373" s="1632"/>
      <c r="B373" s="1635"/>
      <c r="C373" s="1928" t="s">
        <v>103</v>
      </c>
      <c r="D373" s="2108" t="s">
        <v>1940</v>
      </c>
      <c r="E373" s="2517" t="s">
        <v>1941</v>
      </c>
      <c r="F373" s="2312" t="str">
        <f>IF(TEMPLATE_SPHERE="HEAT","Гкал/час","тыс. куб. м/сутки")</f>
        <v>Гкал/час</v>
      </c>
      <c r="G373" s="680"/>
      <c r="H373" s="680">
        <v>0</v>
      </c>
      <c r="I373" s="1525"/>
      <c r="J373" s="1635"/>
      <c r="K373" s="1635"/>
      <c r="L373" s="1635"/>
      <c r="M373" s="1635"/>
      <c r="N373" s="1635"/>
      <c r="O373" s="1635"/>
      <c r="P373" s="1635"/>
      <c r="Q373" s="1635"/>
      <c r="R373" s="675"/>
      <c r="S373" s="1635">
        <v>0</v>
      </c>
    </row>
    <row s="1850" customFormat="1" customHeight="1" ht="22.5">
      <c r="A374" s="1632"/>
      <c r="B374" s="1635"/>
      <c r="C374" s="1928" t="s">
        <v>103</v>
      </c>
      <c r="D374" s="2108" t="s">
        <v>1942</v>
      </c>
      <c r="E374" s="2517" t="s">
        <v>1943</v>
      </c>
      <c r="F374" s="2312" t="str">
        <f>IF(TEMPLATE_SPHERE="HEAT","Гкал/час","тыс. куб. м/сутки")</f>
        <v>Гкал/час</v>
      </c>
      <c r="G374" s="680"/>
      <c r="H374" s="680">
        <v>0</v>
      </c>
      <c r="I374" s="1525"/>
      <c r="J374" s="1635"/>
      <c r="K374" s="1635"/>
      <c r="L374" s="1635"/>
      <c r="M374" s="1635"/>
      <c r="N374" s="1635"/>
      <c r="O374" s="1635"/>
      <c r="P374" s="1635"/>
      <c r="Q374" s="1635"/>
      <c r="R374" s="675"/>
      <c r="S374" s="1635">
        <v>0</v>
      </c>
    </row>
    <row s="1850" customFormat="1" customHeight="1" ht="22.5">
      <c r="A375" s="1632"/>
      <c r="B375" s="1635"/>
      <c r="C375" s="1928" t="s">
        <v>103</v>
      </c>
      <c r="D375" s="2108" t="s">
        <v>1944</v>
      </c>
      <c r="E375" s="2517" t="s">
        <v>1945</v>
      </c>
      <c r="F375" s="2312" t="str">
        <f>IF(TEMPLATE_SPHERE="HEAT","Гкал/час","тыс. куб. м/сутки")</f>
        <v>Гкал/час</v>
      </c>
      <c r="G375" s="680"/>
      <c r="H375" s="680">
        <v>0.158</v>
      </c>
      <c r="I375" s="1525"/>
      <c r="J375" s="1635"/>
      <c r="K375" s="1635"/>
      <c r="L375" s="1635"/>
      <c r="M375" s="1635"/>
      <c r="N375" s="1635"/>
      <c r="O375" s="1635"/>
      <c r="P375" s="1635"/>
      <c r="Q375" s="1635"/>
      <c r="R375" s="675"/>
      <c r="S375" s="1635">
        <v>0</v>
      </c>
    </row>
    <row s="1850" customFormat="1" customHeight="1" ht="22.5">
      <c r="A376" s="1632"/>
      <c r="B376" s="1635"/>
      <c r="C376" s="1928" t="s">
        <v>103</v>
      </c>
      <c r="D376" s="2108" t="s">
        <v>1946</v>
      </c>
      <c r="E376" s="2517" t="s">
        <v>1947</v>
      </c>
      <c r="F376" s="2312" t="str">
        <f>IF(TEMPLATE_SPHERE="HEAT","Гкал/час","тыс. куб. м/сутки")</f>
        <v>Гкал/час</v>
      </c>
      <c r="G376" s="680"/>
      <c r="H376" s="680">
        <v>0</v>
      </c>
      <c r="I376" s="1525"/>
      <c r="J376" s="1635"/>
      <c r="K376" s="1635"/>
      <c r="L376" s="1635"/>
      <c r="M376" s="1635"/>
      <c r="N376" s="1635"/>
      <c r="O376" s="1635"/>
      <c r="P376" s="1635"/>
      <c r="Q376" s="1635"/>
      <c r="R376" s="675"/>
      <c r="S376" s="1635">
        <v>0</v>
      </c>
    </row>
    <row s="1850" customFormat="1" customHeight="1" ht="22.5">
      <c r="A377" s="1632"/>
      <c r="B377" s="1635"/>
      <c r="C377" s="1928" t="s">
        <v>103</v>
      </c>
      <c r="D377" s="2108" t="s">
        <v>1948</v>
      </c>
      <c r="E377" s="2517" t="s">
        <v>1949</v>
      </c>
      <c r="F377" s="2312" t="str">
        <f>IF(TEMPLATE_SPHERE="HEAT","Гкал/час","тыс. куб. м/сутки")</f>
        <v>Гкал/час</v>
      </c>
      <c r="G377" s="680"/>
      <c r="H377" s="680">
        <v>0</v>
      </c>
      <c r="I377" s="1525"/>
      <c r="J377" s="1635"/>
      <c r="K377" s="1635"/>
      <c r="L377" s="1635"/>
      <c r="M377" s="1635"/>
      <c r="N377" s="1635"/>
      <c r="O377" s="1635"/>
      <c r="P377" s="1635"/>
      <c r="Q377" s="1635"/>
      <c r="R377" s="675"/>
      <c r="S377" s="1635">
        <v>0</v>
      </c>
    </row>
    <row s="1850" customFormat="1" customHeight="1" ht="22.5">
      <c r="A378" s="1632"/>
      <c r="B378" s="1635"/>
      <c r="C378" s="1928" t="s">
        <v>103</v>
      </c>
      <c r="D378" s="2108" t="s">
        <v>1950</v>
      </c>
      <c r="E378" s="2517" t="s">
        <v>1951</v>
      </c>
      <c r="F378" s="2312" t="str">
        <f>IF(TEMPLATE_SPHERE="HEAT","Гкал/час","тыс. куб. м/сутки")</f>
        <v>Гкал/час</v>
      </c>
      <c r="G378" s="680"/>
      <c r="H378" s="680">
        <v>0.6</v>
      </c>
      <c r="I378" s="1525"/>
      <c r="J378" s="1635"/>
      <c r="K378" s="1635"/>
      <c r="L378" s="1635"/>
      <c r="M378" s="1635"/>
      <c r="N378" s="1635"/>
      <c r="O378" s="1635"/>
      <c r="P378" s="1635"/>
      <c r="Q378" s="1635"/>
      <c r="R378" s="675"/>
      <c r="S378" s="1635">
        <v>0</v>
      </c>
    </row>
    <row s="1850" customFormat="1" customHeight="1" ht="22.5">
      <c r="A379" s="1632"/>
      <c r="B379" s="1635"/>
      <c r="C379" s="1928" t="s">
        <v>103</v>
      </c>
      <c r="D379" s="2108" t="s">
        <v>1952</v>
      </c>
      <c r="E379" s="2517" t="s">
        <v>1953</v>
      </c>
      <c r="F379" s="2312" t="str">
        <f>IF(TEMPLATE_SPHERE="HEAT","Гкал/час","тыс. куб. м/сутки")</f>
        <v>Гкал/час</v>
      </c>
      <c r="G379" s="680"/>
      <c r="H379" s="680">
        <v>0.319</v>
      </c>
      <c r="I379" s="1525"/>
      <c r="J379" s="1635"/>
      <c r="K379" s="1635"/>
      <c r="L379" s="1635"/>
      <c r="M379" s="1635"/>
      <c r="N379" s="1635"/>
      <c r="O379" s="1635"/>
      <c r="P379" s="1635"/>
      <c r="Q379" s="1635"/>
      <c r="R379" s="675"/>
      <c r="S379" s="1635">
        <v>0</v>
      </c>
    </row>
    <row s="1850" customFormat="1" customHeight="1" ht="22.5">
      <c r="A380" s="1632"/>
      <c r="B380" s="1635"/>
      <c r="C380" s="1928" t="s">
        <v>103</v>
      </c>
      <c r="D380" s="2108" t="s">
        <v>1954</v>
      </c>
      <c r="E380" s="2517" t="s">
        <v>1955</v>
      </c>
      <c r="F380" s="2312" t="str">
        <f>IF(TEMPLATE_SPHERE="HEAT","Гкал/час","тыс. куб. м/сутки")</f>
        <v>Гкал/час</v>
      </c>
      <c r="G380" s="680"/>
      <c r="H380" s="680">
        <v>0</v>
      </c>
      <c r="I380" s="1525"/>
      <c r="J380" s="1635"/>
      <c r="K380" s="1635"/>
      <c r="L380" s="1635"/>
      <c r="M380" s="1635"/>
      <c r="N380" s="1635"/>
      <c r="O380" s="1635"/>
      <c r="P380" s="1635"/>
      <c r="Q380" s="1635"/>
      <c r="R380" s="675"/>
      <c r="S380" s="1635">
        <v>0</v>
      </c>
    </row>
    <row s="1850" customFormat="1" customHeight="1" ht="22.5">
      <c r="A381" s="1632"/>
      <c r="B381" s="1635"/>
      <c r="C381" s="1928" t="s">
        <v>103</v>
      </c>
      <c r="D381" s="2108" t="s">
        <v>1956</v>
      </c>
      <c r="E381" s="2517" t="s">
        <v>1957</v>
      </c>
      <c r="F381" s="2312" t="str">
        <f>IF(TEMPLATE_SPHERE="HEAT","Гкал/час","тыс. куб. м/сутки")</f>
        <v>Гкал/час</v>
      </c>
      <c r="G381" s="680"/>
      <c r="H381" s="680">
        <v>0.054</v>
      </c>
      <c r="I381" s="1525"/>
      <c r="J381" s="1635"/>
      <c r="K381" s="1635"/>
      <c r="L381" s="1635"/>
      <c r="M381" s="1635"/>
      <c r="N381" s="1635"/>
      <c r="O381" s="1635"/>
      <c r="P381" s="1635"/>
      <c r="Q381" s="1635"/>
      <c r="R381" s="675"/>
      <c r="S381" s="1635">
        <v>0</v>
      </c>
    </row>
    <row s="1850" customFormat="1" customHeight="1" ht="22.5">
      <c r="A382" s="1632"/>
      <c r="B382" s="1635"/>
      <c r="C382" s="1928" t="s">
        <v>103</v>
      </c>
      <c r="D382" s="2108" t="s">
        <v>1958</v>
      </c>
      <c r="E382" s="2517" t="s">
        <v>1959</v>
      </c>
      <c r="F382" s="2312" t="str">
        <f>IF(TEMPLATE_SPHERE="HEAT","Гкал/час","тыс. куб. м/сутки")</f>
        <v>Гкал/час</v>
      </c>
      <c r="G382" s="680"/>
      <c r="H382" s="680">
        <v>0.052</v>
      </c>
      <c r="I382" s="1525"/>
      <c r="J382" s="1635"/>
      <c r="K382" s="1635"/>
      <c r="L382" s="1635"/>
      <c r="M382" s="1635"/>
      <c r="N382" s="1635"/>
      <c r="O382" s="1635"/>
      <c r="P382" s="1635"/>
      <c r="Q382" s="1635"/>
      <c r="R382" s="675"/>
      <c r="S382" s="1635">
        <v>0</v>
      </c>
    </row>
    <row s="1850" customFormat="1" customHeight="1" ht="22.5">
      <c r="A383" s="1632"/>
      <c r="B383" s="1635"/>
      <c r="C383" s="1928" t="s">
        <v>103</v>
      </c>
      <c r="D383" s="2108" t="s">
        <v>1960</v>
      </c>
      <c r="E383" s="2517" t="s">
        <v>1961</v>
      </c>
      <c r="F383" s="2312" t="str">
        <f>IF(TEMPLATE_SPHERE="HEAT","Гкал/час","тыс. куб. м/сутки")</f>
        <v>Гкал/час</v>
      </c>
      <c r="G383" s="680"/>
      <c r="H383" s="680">
        <v>0</v>
      </c>
      <c r="I383" s="1525"/>
      <c r="J383" s="1635"/>
      <c r="K383" s="1635"/>
      <c r="L383" s="1635"/>
      <c r="M383" s="1635"/>
      <c r="N383" s="1635"/>
      <c r="O383" s="1635"/>
      <c r="P383" s="1635"/>
      <c r="Q383" s="1635"/>
      <c r="R383" s="675"/>
      <c r="S383" s="1635">
        <v>0</v>
      </c>
    </row>
    <row s="1850" customFormat="1" customHeight="1" ht="22.5">
      <c r="A384" s="1632"/>
      <c r="B384" s="1635"/>
      <c r="C384" s="1928" t="s">
        <v>103</v>
      </c>
      <c r="D384" s="2108" t="s">
        <v>1962</v>
      </c>
      <c r="E384" s="2517" t="s">
        <v>1963</v>
      </c>
      <c r="F384" s="2312" t="str">
        <f>IF(TEMPLATE_SPHERE="HEAT","Гкал/час","тыс. куб. м/сутки")</f>
        <v>Гкал/час</v>
      </c>
      <c r="G384" s="680"/>
      <c r="H384" s="680">
        <v>0.221</v>
      </c>
      <c r="I384" s="1525"/>
      <c r="J384" s="1635"/>
      <c r="K384" s="1635"/>
      <c r="L384" s="1635"/>
      <c r="M384" s="1635"/>
      <c r="N384" s="1635"/>
      <c r="O384" s="1635"/>
      <c r="P384" s="1635"/>
      <c r="Q384" s="1635"/>
      <c r="R384" s="675"/>
      <c r="S384" s="1635">
        <v>0</v>
      </c>
    </row>
    <row s="1850" customFormat="1" customHeight="1" ht="22.5">
      <c r="A385" s="1632"/>
      <c r="B385" s="1635"/>
      <c r="C385" s="1928" t="s">
        <v>103</v>
      </c>
      <c r="D385" s="2108" t="s">
        <v>1964</v>
      </c>
      <c r="E385" s="2517" t="s">
        <v>1965</v>
      </c>
      <c r="F385" s="2312" t="str">
        <f>IF(TEMPLATE_SPHERE="HEAT","Гкал/час","тыс. куб. м/сутки")</f>
        <v>Гкал/час</v>
      </c>
      <c r="G385" s="680"/>
      <c r="H385" s="680">
        <v>0.048</v>
      </c>
      <c r="I385" s="1525"/>
      <c r="J385" s="1635"/>
      <c r="K385" s="1635"/>
      <c r="L385" s="1635"/>
      <c r="M385" s="1635"/>
      <c r="N385" s="1635"/>
      <c r="O385" s="1635"/>
      <c r="P385" s="1635"/>
      <c r="Q385" s="1635"/>
      <c r="R385" s="675"/>
      <c r="S385" s="1635">
        <v>0</v>
      </c>
    </row>
    <row s="1850" customFormat="1" customHeight="1" ht="22.5">
      <c r="A386" s="1632"/>
      <c r="B386" s="1635"/>
      <c r="C386" s="1928" t="s">
        <v>103</v>
      </c>
      <c r="D386" s="2108" t="s">
        <v>1966</v>
      </c>
      <c r="E386" s="2517" t="s">
        <v>1967</v>
      </c>
      <c r="F386" s="2312" t="str">
        <f>IF(TEMPLATE_SPHERE="HEAT","Гкал/час","тыс. куб. м/сутки")</f>
        <v>Гкал/час</v>
      </c>
      <c r="G386" s="680"/>
      <c r="H386" s="680">
        <v>0.058</v>
      </c>
      <c r="I386" s="1525"/>
      <c r="J386" s="1635"/>
      <c r="K386" s="1635"/>
      <c r="L386" s="1635"/>
      <c r="M386" s="1635"/>
      <c r="N386" s="1635"/>
      <c r="O386" s="1635"/>
      <c r="P386" s="1635"/>
      <c r="Q386" s="1635"/>
      <c r="R386" s="675"/>
      <c r="S386" s="1635">
        <v>0</v>
      </c>
    </row>
    <row s="1850" customFormat="1" customHeight="1" ht="22.5">
      <c r="A387" s="1632"/>
      <c r="B387" s="1635"/>
      <c r="C387" s="1928" t="s">
        <v>103</v>
      </c>
      <c r="D387" s="2108" t="s">
        <v>1968</v>
      </c>
      <c r="E387" s="2517" t="s">
        <v>1969</v>
      </c>
      <c r="F387" s="2312" t="str">
        <f>IF(TEMPLATE_SPHERE="HEAT","Гкал/час","тыс. куб. м/сутки")</f>
        <v>Гкал/час</v>
      </c>
      <c r="G387" s="680"/>
      <c r="H387" s="680">
        <v>0.504</v>
      </c>
      <c r="I387" s="1525"/>
      <c r="J387" s="1635"/>
      <c r="K387" s="1635"/>
      <c r="L387" s="1635"/>
      <c r="M387" s="1635"/>
      <c r="N387" s="1635"/>
      <c r="O387" s="1635"/>
      <c r="P387" s="1635"/>
      <c r="Q387" s="1635"/>
      <c r="R387" s="675"/>
      <c r="S387" s="1635">
        <v>0</v>
      </c>
    </row>
    <row s="1850" customFormat="1" customHeight="1" ht="22.5">
      <c r="A388" s="1632"/>
      <c r="B388" s="1635"/>
      <c r="C388" s="1928" t="s">
        <v>103</v>
      </c>
      <c r="D388" s="2108" t="s">
        <v>1970</v>
      </c>
      <c r="E388" s="2517" t="s">
        <v>1971</v>
      </c>
      <c r="F388" s="2312" t="str">
        <f>IF(TEMPLATE_SPHERE="HEAT","Гкал/час","тыс. куб. м/сутки")</f>
        <v>Гкал/час</v>
      </c>
      <c r="G388" s="680"/>
      <c r="H388" s="680">
        <v>0</v>
      </c>
      <c r="I388" s="1525"/>
      <c r="J388" s="1635"/>
      <c r="K388" s="1635"/>
      <c r="L388" s="1635"/>
      <c r="M388" s="1635"/>
      <c r="N388" s="1635"/>
      <c r="O388" s="1635"/>
      <c r="P388" s="1635"/>
      <c r="Q388" s="1635"/>
      <c r="R388" s="675"/>
      <c r="S388" s="1635">
        <v>0</v>
      </c>
    </row>
    <row s="1850" customFormat="1" customHeight="1" ht="22.5">
      <c r="A389" s="1632"/>
      <c r="B389" s="1635"/>
      <c r="C389" s="1928" t="s">
        <v>103</v>
      </c>
      <c r="D389" s="2108" t="s">
        <v>1972</v>
      </c>
      <c r="E389" s="2517" t="s">
        <v>1973</v>
      </c>
      <c r="F389" s="2312" t="str">
        <f>IF(TEMPLATE_SPHERE="HEAT","Гкал/час","тыс. куб. м/сутки")</f>
        <v>Гкал/час</v>
      </c>
      <c r="G389" s="680"/>
      <c r="H389" s="680">
        <v>0</v>
      </c>
      <c r="I389" s="1525"/>
      <c r="J389" s="1635"/>
      <c r="K389" s="1635"/>
      <c r="L389" s="1635"/>
      <c r="M389" s="1635"/>
      <c r="N389" s="1635"/>
      <c r="O389" s="1635"/>
      <c r="P389" s="1635"/>
      <c r="Q389" s="1635"/>
      <c r="R389" s="675"/>
      <c r="S389" s="1635">
        <v>0</v>
      </c>
    </row>
    <row s="1850" customFormat="1" customHeight="1" ht="22.5">
      <c r="A390" s="1632"/>
      <c r="B390" s="1635"/>
      <c r="C390" s="1928" t="s">
        <v>103</v>
      </c>
      <c r="D390" s="2108" t="s">
        <v>1974</v>
      </c>
      <c r="E390" s="2517" t="s">
        <v>1975</v>
      </c>
      <c r="F390" s="2312" t="str">
        <f>IF(TEMPLATE_SPHERE="HEAT","Гкал/час","тыс. куб. м/сутки")</f>
        <v>Гкал/час</v>
      </c>
      <c r="G390" s="680"/>
      <c r="H390" s="680">
        <v>0.035</v>
      </c>
      <c r="I390" s="1525"/>
      <c r="J390" s="1635"/>
      <c r="K390" s="1635"/>
      <c r="L390" s="1635"/>
      <c r="M390" s="1635"/>
      <c r="N390" s="1635"/>
      <c r="O390" s="1635"/>
      <c r="P390" s="1635"/>
      <c r="Q390" s="1635"/>
      <c r="R390" s="675"/>
      <c r="S390" s="1635">
        <v>0</v>
      </c>
    </row>
    <row s="1850" customFormat="1" customHeight="1" ht="22.5">
      <c r="A391" s="1632"/>
      <c r="B391" s="1635"/>
      <c r="C391" s="1928" t="s">
        <v>103</v>
      </c>
      <c r="D391" s="2108" t="s">
        <v>1976</v>
      </c>
      <c r="E391" s="2517" t="s">
        <v>1977</v>
      </c>
      <c r="F391" s="2312" t="str">
        <f>IF(TEMPLATE_SPHERE="HEAT","Гкал/час","тыс. куб. м/сутки")</f>
        <v>Гкал/час</v>
      </c>
      <c r="G391" s="680"/>
      <c r="H391" s="680">
        <v>0.083</v>
      </c>
      <c r="I391" s="1525"/>
      <c r="J391" s="1635"/>
      <c r="K391" s="1635"/>
      <c r="L391" s="1635"/>
      <c r="M391" s="1635"/>
      <c r="N391" s="1635"/>
      <c r="O391" s="1635"/>
      <c r="P391" s="1635"/>
      <c r="Q391" s="1635"/>
      <c r="R391" s="675"/>
      <c r="S391" s="1635">
        <v>0</v>
      </c>
    </row>
    <row s="1850" customFormat="1" customHeight="1" ht="22.5">
      <c r="A392" s="1632"/>
      <c r="B392" s="1635"/>
      <c r="C392" s="1928" t="s">
        <v>103</v>
      </c>
      <c r="D392" s="2108" t="s">
        <v>1978</v>
      </c>
      <c r="E392" s="2517" t="s">
        <v>1979</v>
      </c>
      <c r="F392" s="2312" t="str">
        <f>IF(TEMPLATE_SPHERE="HEAT","Гкал/час","тыс. куб. м/сутки")</f>
        <v>Гкал/час</v>
      </c>
      <c r="G392" s="680"/>
      <c r="H392" s="680">
        <v>0</v>
      </c>
      <c r="I392" s="1525"/>
      <c r="J392" s="1635"/>
      <c r="K392" s="1635"/>
      <c r="L392" s="1635"/>
      <c r="M392" s="1635"/>
      <c r="N392" s="1635"/>
      <c r="O392" s="1635"/>
      <c r="P392" s="1635"/>
      <c r="Q392" s="1635"/>
      <c r="R392" s="675"/>
      <c r="S392" s="1635">
        <v>0</v>
      </c>
    </row>
    <row s="1850" customFormat="1" customHeight="1" ht="22.5">
      <c r="A393" s="1632"/>
      <c r="B393" s="1635"/>
      <c r="C393" s="1928" t="s">
        <v>103</v>
      </c>
      <c r="D393" s="2108" t="s">
        <v>1980</v>
      </c>
      <c r="E393" s="2517" t="s">
        <v>1981</v>
      </c>
      <c r="F393" s="2312" t="str">
        <f>IF(TEMPLATE_SPHERE="HEAT","Гкал/час","тыс. куб. м/сутки")</f>
        <v>Гкал/час</v>
      </c>
      <c r="G393" s="680"/>
      <c r="H393" s="680">
        <v>0</v>
      </c>
      <c r="I393" s="1525"/>
      <c r="J393" s="1635"/>
      <c r="K393" s="1635"/>
      <c r="L393" s="1635"/>
      <c r="M393" s="1635"/>
      <c r="N393" s="1635"/>
      <c r="O393" s="1635"/>
      <c r="P393" s="1635"/>
      <c r="Q393" s="1635"/>
      <c r="R393" s="675"/>
      <c r="S393" s="1635">
        <v>0</v>
      </c>
    </row>
    <row s="1850" customFormat="1" customHeight="1" ht="22.5">
      <c r="A394" s="1632"/>
      <c r="B394" s="1635"/>
      <c r="C394" s="1928" t="s">
        <v>103</v>
      </c>
      <c r="D394" s="2108" t="s">
        <v>1982</v>
      </c>
      <c r="E394" s="2517" t="s">
        <v>1983</v>
      </c>
      <c r="F394" s="2312" t="str">
        <f>IF(TEMPLATE_SPHERE="HEAT","Гкал/час","тыс. куб. м/сутки")</f>
        <v>Гкал/час</v>
      </c>
      <c r="G394" s="680"/>
      <c r="H394" s="680">
        <v>0.019</v>
      </c>
      <c r="I394" s="1525"/>
      <c r="J394" s="1635"/>
      <c r="K394" s="1635"/>
      <c r="L394" s="1635"/>
      <c r="M394" s="1635"/>
      <c r="N394" s="1635"/>
      <c r="O394" s="1635"/>
      <c r="P394" s="1635"/>
      <c r="Q394" s="1635"/>
      <c r="R394" s="675"/>
      <c r="S394" s="1635">
        <v>0</v>
      </c>
    </row>
    <row s="1850" customFormat="1" customHeight="1" ht="22.5">
      <c r="A395" s="1632"/>
      <c r="B395" s="1635"/>
      <c r="C395" s="1928" t="s">
        <v>103</v>
      </c>
      <c r="D395" s="2108" t="s">
        <v>1984</v>
      </c>
      <c r="E395" s="2517" t="s">
        <v>1985</v>
      </c>
      <c r="F395" s="2312" t="str">
        <f>IF(TEMPLATE_SPHERE="HEAT","Гкал/час","тыс. куб. м/сутки")</f>
        <v>Гкал/час</v>
      </c>
      <c r="G395" s="680"/>
      <c r="H395" s="680">
        <v>0</v>
      </c>
      <c r="I395" s="1525"/>
      <c r="J395" s="1635"/>
      <c r="K395" s="1635"/>
      <c r="L395" s="1635"/>
      <c r="M395" s="1635"/>
      <c r="N395" s="1635"/>
      <c r="O395" s="1635"/>
      <c r="P395" s="1635"/>
      <c r="Q395" s="1635"/>
      <c r="R395" s="675"/>
      <c r="S395" s="1635">
        <v>0</v>
      </c>
    </row>
    <row s="1850" customFormat="1" customHeight="1" ht="22.5">
      <c r="A396" s="1632"/>
      <c r="B396" s="1635"/>
      <c r="C396" s="1928" t="s">
        <v>103</v>
      </c>
      <c r="D396" s="2108" t="s">
        <v>1986</v>
      </c>
      <c r="E396" s="2517" t="s">
        <v>1987</v>
      </c>
      <c r="F396" s="2312" t="str">
        <f>IF(TEMPLATE_SPHERE="HEAT","Гкал/час","тыс. куб. м/сутки")</f>
        <v>Гкал/час</v>
      </c>
      <c r="G396" s="680"/>
      <c r="H396" s="680">
        <v>0.091</v>
      </c>
      <c r="I396" s="1525"/>
      <c r="J396" s="1635"/>
      <c r="K396" s="1635"/>
      <c r="L396" s="1635"/>
      <c r="M396" s="1635"/>
      <c r="N396" s="1635"/>
      <c r="O396" s="1635"/>
      <c r="P396" s="1635"/>
      <c r="Q396" s="1635"/>
      <c r="R396" s="675"/>
      <c r="S396" s="1635">
        <v>0</v>
      </c>
    </row>
    <row s="1850" customFormat="1" customHeight="1" ht="22.5">
      <c r="A397" s="1632"/>
      <c r="B397" s="1635"/>
      <c r="C397" s="1928" t="s">
        <v>103</v>
      </c>
      <c r="D397" s="2108" t="s">
        <v>1988</v>
      </c>
      <c r="E397" s="2517" t="s">
        <v>1989</v>
      </c>
      <c r="F397" s="2312" t="str">
        <f>IF(TEMPLATE_SPHERE="HEAT","Гкал/час","тыс. куб. м/сутки")</f>
        <v>Гкал/час</v>
      </c>
      <c r="G397" s="680"/>
      <c r="H397" s="680">
        <v>0</v>
      </c>
      <c r="I397" s="1525"/>
      <c r="J397" s="1635"/>
      <c r="K397" s="1635"/>
      <c r="L397" s="1635"/>
      <c r="M397" s="1635"/>
      <c r="N397" s="1635"/>
      <c r="O397" s="1635"/>
      <c r="P397" s="1635"/>
      <c r="Q397" s="1635"/>
      <c r="R397" s="675"/>
      <c r="S397" s="1635">
        <v>0</v>
      </c>
    </row>
    <row s="1850" customFormat="1" customHeight="1" ht="22.5">
      <c r="A398" s="1632"/>
      <c r="B398" s="1635"/>
      <c r="C398" s="1928" t="s">
        <v>103</v>
      </c>
      <c r="D398" s="2108" t="s">
        <v>1990</v>
      </c>
      <c r="E398" s="2517" t="s">
        <v>1991</v>
      </c>
      <c r="F398" s="2312" t="str">
        <f>IF(TEMPLATE_SPHERE="HEAT","Гкал/час","тыс. куб. м/сутки")</f>
        <v>Гкал/час</v>
      </c>
      <c r="G398" s="680"/>
      <c r="H398" s="680">
        <v>0.229</v>
      </c>
      <c r="I398" s="1525"/>
      <c r="J398" s="1635"/>
      <c r="K398" s="1635"/>
      <c r="L398" s="1635"/>
      <c r="M398" s="1635"/>
      <c r="N398" s="1635"/>
      <c r="O398" s="1635"/>
      <c r="P398" s="1635"/>
      <c r="Q398" s="1635"/>
      <c r="R398" s="675"/>
      <c r="S398" s="1635">
        <v>0</v>
      </c>
    </row>
    <row s="1850" customFormat="1" customHeight="1" ht="22.5">
      <c r="A399" s="1632"/>
      <c r="B399" s="1635"/>
      <c r="C399" s="1928" t="s">
        <v>103</v>
      </c>
      <c r="D399" s="2108" t="s">
        <v>1992</v>
      </c>
      <c r="E399" s="2517" t="s">
        <v>1993</v>
      </c>
      <c r="F399" s="2312" t="str">
        <f>IF(TEMPLATE_SPHERE="HEAT","Гкал/час","тыс. куб. м/сутки")</f>
        <v>Гкал/час</v>
      </c>
      <c r="G399" s="680"/>
      <c r="H399" s="680">
        <v>0.014</v>
      </c>
      <c r="I399" s="1525"/>
      <c r="J399" s="1635"/>
      <c r="K399" s="1635"/>
      <c r="L399" s="1635"/>
      <c r="M399" s="1635"/>
      <c r="N399" s="1635"/>
      <c r="O399" s="1635"/>
      <c r="P399" s="1635"/>
      <c r="Q399" s="1635"/>
      <c r="R399" s="675"/>
      <c r="S399" s="1635">
        <v>0</v>
      </c>
    </row>
    <row s="1850" customFormat="1" customHeight="1" ht="22.5">
      <c r="A400" s="1632"/>
      <c r="B400" s="1635"/>
      <c r="C400" s="1928" t="s">
        <v>103</v>
      </c>
      <c r="D400" s="2108" t="s">
        <v>1994</v>
      </c>
      <c r="E400" s="2517" t="s">
        <v>1995</v>
      </c>
      <c r="F400" s="2312" t="str">
        <f>IF(TEMPLATE_SPHERE="HEAT","Гкал/час","тыс. куб. м/сутки")</f>
        <v>Гкал/час</v>
      </c>
      <c r="G400" s="680"/>
      <c r="H400" s="680">
        <v>0</v>
      </c>
      <c r="I400" s="1525"/>
      <c r="J400" s="1635"/>
      <c r="K400" s="1635"/>
      <c r="L400" s="1635"/>
      <c r="M400" s="1635"/>
      <c r="N400" s="1635"/>
      <c r="O400" s="1635"/>
      <c r="P400" s="1635"/>
      <c r="Q400" s="1635"/>
      <c r="R400" s="675"/>
      <c r="S400" s="1635">
        <v>0</v>
      </c>
    </row>
    <row s="1850" customFormat="1" customHeight="1" ht="22.5">
      <c r="A401" s="1632"/>
      <c r="B401" s="1635"/>
      <c r="C401" s="1928" t="s">
        <v>103</v>
      </c>
      <c r="D401" s="2108" t="s">
        <v>1996</v>
      </c>
      <c r="E401" s="2517" t="s">
        <v>1997</v>
      </c>
      <c r="F401" s="2312" t="str">
        <f>IF(TEMPLATE_SPHERE="HEAT","Гкал/час","тыс. куб. м/сутки")</f>
        <v>Гкал/час</v>
      </c>
      <c r="G401" s="680"/>
      <c r="H401" s="680">
        <v>0</v>
      </c>
      <c r="I401" s="1525"/>
      <c r="J401" s="1635"/>
      <c r="K401" s="1635"/>
      <c r="L401" s="1635"/>
      <c r="M401" s="1635"/>
      <c r="N401" s="1635"/>
      <c r="O401" s="1635"/>
      <c r="P401" s="1635"/>
      <c r="Q401" s="1635"/>
      <c r="R401" s="675"/>
      <c r="S401" s="1635">
        <v>0</v>
      </c>
    </row>
    <row s="1850" customFormat="1" customHeight="1" ht="22.5">
      <c r="A402" s="1632"/>
      <c r="B402" s="1635"/>
      <c r="C402" s="1928" t="s">
        <v>103</v>
      </c>
      <c r="D402" s="2108" t="s">
        <v>1998</v>
      </c>
      <c r="E402" s="2517" t="s">
        <v>1999</v>
      </c>
      <c r="F402" s="2312" t="str">
        <f>IF(TEMPLATE_SPHERE="HEAT","Гкал/час","тыс. куб. м/сутки")</f>
        <v>Гкал/час</v>
      </c>
      <c r="G402" s="680"/>
      <c r="H402" s="680">
        <v>0.07</v>
      </c>
      <c r="I402" s="1525"/>
      <c r="J402" s="1635"/>
      <c r="K402" s="1635"/>
      <c r="L402" s="1635"/>
      <c r="M402" s="1635"/>
      <c r="N402" s="1635"/>
      <c r="O402" s="1635"/>
      <c r="P402" s="1635"/>
      <c r="Q402" s="1635"/>
      <c r="R402" s="675"/>
      <c r="S402" s="1635">
        <v>0</v>
      </c>
    </row>
    <row s="1850" customFormat="1" customHeight="1" ht="22.5">
      <c r="A403" s="1632"/>
      <c r="B403" s="1635"/>
      <c r="C403" s="1928" t="s">
        <v>103</v>
      </c>
      <c r="D403" s="2108" t="s">
        <v>2000</v>
      </c>
      <c r="E403" s="2517" t="s">
        <v>2001</v>
      </c>
      <c r="F403" s="2312" t="str">
        <f>IF(TEMPLATE_SPHERE="HEAT","Гкал/час","тыс. куб. м/сутки")</f>
        <v>Гкал/час</v>
      </c>
      <c r="G403" s="680"/>
      <c r="H403" s="680">
        <v>0.31</v>
      </c>
      <c r="I403" s="1525"/>
      <c r="J403" s="1635"/>
      <c r="K403" s="1635"/>
      <c r="L403" s="1635"/>
      <c r="M403" s="1635"/>
      <c r="N403" s="1635"/>
      <c r="O403" s="1635"/>
      <c r="P403" s="1635"/>
      <c r="Q403" s="1635"/>
      <c r="R403" s="675"/>
      <c r="S403" s="1635">
        <v>0</v>
      </c>
    </row>
    <row s="1850" customFormat="1" customHeight="1" ht="22.5">
      <c r="A404" s="1632"/>
      <c r="B404" s="1635"/>
      <c r="C404" s="1928" t="s">
        <v>103</v>
      </c>
      <c r="D404" s="2108" t="s">
        <v>2002</v>
      </c>
      <c r="E404" s="2517" t="s">
        <v>2003</v>
      </c>
      <c r="F404" s="2312" t="str">
        <f>IF(TEMPLATE_SPHERE="HEAT","Гкал/час","тыс. куб. м/сутки")</f>
        <v>Гкал/час</v>
      </c>
      <c r="G404" s="680"/>
      <c r="H404" s="680">
        <v>0</v>
      </c>
      <c r="I404" s="1525"/>
      <c r="J404" s="1635"/>
      <c r="K404" s="1635"/>
      <c r="L404" s="1635"/>
      <c r="M404" s="1635"/>
      <c r="N404" s="1635"/>
      <c r="O404" s="1635"/>
      <c r="P404" s="1635"/>
      <c r="Q404" s="1635"/>
      <c r="R404" s="675"/>
      <c r="S404" s="1635">
        <v>0</v>
      </c>
    </row>
    <row s="1850" customFormat="1" customHeight="1" ht="22.5">
      <c r="A405" s="1632"/>
      <c r="B405" s="1635"/>
      <c r="C405" s="1928" t="s">
        <v>103</v>
      </c>
      <c r="D405" s="2108" t="s">
        <v>2004</v>
      </c>
      <c r="E405" s="2517" t="s">
        <v>2005</v>
      </c>
      <c r="F405" s="2312" t="str">
        <f>IF(TEMPLATE_SPHERE="HEAT","Гкал/час","тыс. куб. м/сутки")</f>
        <v>Гкал/час</v>
      </c>
      <c r="G405" s="680"/>
      <c r="H405" s="680">
        <v>0.066</v>
      </c>
      <c r="I405" s="1525"/>
      <c r="J405" s="1635"/>
      <c r="K405" s="1635"/>
      <c r="L405" s="1635"/>
      <c r="M405" s="1635"/>
      <c r="N405" s="1635"/>
      <c r="O405" s="1635"/>
      <c r="P405" s="1635"/>
      <c r="Q405" s="1635"/>
      <c r="R405" s="675"/>
      <c r="S405" s="1635">
        <v>0</v>
      </c>
    </row>
    <row s="1850" customFormat="1" customHeight="1" ht="22.5">
      <c r="A406" s="1632"/>
      <c r="B406" s="1635"/>
      <c r="C406" s="1928" t="s">
        <v>103</v>
      </c>
      <c r="D406" s="2108" t="s">
        <v>2006</v>
      </c>
      <c r="E406" s="2517" t="s">
        <v>2007</v>
      </c>
      <c r="F406" s="2312" t="str">
        <f>IF(TEMPLATE_SPHERE="HEAT","Гкал/час","тыс. куб. м/сутки")</f>
        <v>Гкал/час</v>
      </c>
      <c r="G406" s="680"/>
      <c r="H406" s="680">
        <v>0</v>
      </c>
      <c r="I406" s="1525"/>
      <c r="J406" s="1635"/>
      <c r="K406" s="1635"/>
      <c r="L406" s="1635"/>
      <c r="M406" s="1635"/>
      <c r="N406" s="1635"/>
      <c r="O406" s="1635"/>
      <c r="P406" s="1635"/>
      <c r="Q406" s="1635"/>
      <c r="R406" s="675"/>
      <c r="S406" s="1635">
        <v>0</v>
      </c>
    </row>
    <row s="1850" customFormat="1" customHeight="1" ht="22.5">
      <c r="A407" s="1632"/>
      <c r="B407" s="1635"/>
      <c r="C407" s="1928" t="s">
        <v>103</v>
      </c>
      <c r="D407" s="2108" t="s">
        <v>2008</v>
      </c>
      <c r="E407" s="2517" t="s">
        <v>2009</v>
      </c>
      <c r="F407" s="2312" t="str">
        <f>IF(TEMPLATE_SPHERE="HEAT","Гкал/час","тыс. куб. м/сутки")</f>
        <v>Гкал/час</v>
      </c>
      <c r="G407" s="680"/>
      <c r="H407" s="680">
        <v>0</v>
      </c>
      <c r="I407" s="1525"/>
      <c r="J407" s="1635"/>
      <c r="K407" s="1635"/>
      <c r="L407" s="1635"/>
      <c r="M407" s="1635"/>
      <c r="N407" s="1635"/>
      <c r="O407" s="1635"/>
      <c r="P407" s="1635"/>
      <c r="Q407" s="1635"/>
      <c r="R407" s="675"/>
      <c r="S407" s="1635">
        <v>0</v>
      </c>
    </row>
    <row s="1850" customFormat="1" customHeight="1" ht="22.5">
      <c r="A408" s="1632"/>
      <c r="B408" s="1635"/>
      <c r="C408" s="1928" t="s">
        <v>103</v>
      </c>
      <c r="D408" s="2108" t="s">
        <v>2010</v>
      </c>
      <c r="E408" s="2517" t="s">
        <v>2011</v>
      </c>
      <c r="F408" s="2312" t="str">
        <f>IF(TEMPLATE_SPHERE="HEAT","Гкал/час","тыс. куб. м/сутки")</f>
        <v>Гкал/час</v>
      </c>
      <c r="G408" s="680"/>
      <c r="H408" s="680">
        <v>0</v>
      </c>
      <c r="I408" s="1525"/>
      <c r="J408" s="1635"/>
      <c r="K408" s="1635"/>
      <c r="L408" s="1635"/>
      <c r="M408" s="1635"/>
      <c r="N408" s="1635"/>
      <c r="O408" s="1635"/>
      <c r="P408" s="1635"/>
      <c r="Q408" s="1635"/>
      <c r="R408" s="675"/>
      <c r="S408" s="1635">
        <v>0</v>
      </c>
    </row>
    <row s="1850" customFormat="1" customHeight="1" ht="22.5">
      <c r="A409" s="1632"/>
      <c r="B409" s="1635"/>
      <c r="C409" s="1928" t="s">
        <v>103</v>
      </c>
      <c r="D409" s="2108" t="s">
        <v>2012</v>
      </c>
      <c r="E409" s="2517" t="s">
        <v>2013</v>
      </c>
      <c r="F409" s="2312" t="str">
        <f>IF(TEMPLATE_SPHERE="HEAT","Гкал/час","тыс. куб. м/сутки")</f>
        <v>Гкал/час</v>
      </c>
      <c r="G409" s="680"/>
      <c r="H409" s="680">
        <v>0</v>
      </c>
      <c r="I409" s="1525"/>
      <c r="J409" s="1635"/>
      <c r="K409" s="1635"/>
      <c r="L409" s="1635"/>
      <c r="M409" s="1635"/>
      <c r="N409" s="1635"/>
      <c r="O409" s="1635"/>
      <c r="P409" s="1635"/>
      <c r="Q409" s="1635"/>
      <c r="R409" s="675"/>
      <c r="S409" s="1635">
        <v>0</v>
      </c>
    </row>
    <row s="1850" customFormat="1" customHeight="1" ht="22.5">
      <c r="A410" s="1632"/>
      <c r="B410" s="1635"/>
      <c r="C410" s="1928" t="s">
        <v>103</v>
      </c>
      <c r="D410" s="2108" t="s">
        <v>2014</v>
      </c>
      <c r="E410" s="2517" t="s">
        <v>2015</v>
      </c>
      <c r="F410" s="2312" t="str">
        <f>IF(TEMPLATE_SPHERE="HEAT","Гкал/час","тыс. куб. м/сутки")</f>
        <v>Гкал/час</v>
      </c>
      <c r="G410" s="680"/>
      <c r="H410" s="680">
        <v>0.527</v>
      </c>
      <c r="I410" s="1525"/>
      <c r="J410" s="1635"/>
      <c r="K410" s="1635"/>
      <c r="L410" s="1635"/>
      <c r="M410" s="1635"/>
      <c r="N410" s="1635"/>
      <c r="O410" s="1635"/>
      <c r="P410" s="1635"/>
      <c r="Q410" s="1635"/>
      <c r="R410" s="675"/>
      <c r="S410" s="1635">
        <v>0</v>
      </c>
    </row>
    <row s="1850" customFormat="1" customHeight="1" ht="22.5">
      <c r="A411" s="1632"/>
      <c r="B411" s="1635"/>
      <c r="C411" s="1928" t="s">
        <v>103</v>
      </c>
      <c r="D411" s="2108" t="s">
        <v>2016</v>
      </c>
      <c r="E411" s="2517" t="s">
        <v>2017</v>
      </c>
      <c r="F411" s="2312" t="str">
        <f>IF(TEMPLATE_SPHERE="HEAT","Гкал/час","тыс. куб. м/сутки")</f>
        <v>Гкал/час</v>
      </c>
      <c r="G411" s="680"/>
      <c r="H411" s="680">
        <v>0.107</v>
      </c>
      <c r="I411" s="1525"/>
      <c r="J411" s="1635"/>
      <c r="K411" s="1635"/>
      <c r="L411" s="1635"/>
      <c r="M411" s="1635"/>
      <c r="N411" s="1635"/>
      <c r="O411" s="1635"/>
      <c r="P411" s="1635"/>
      <c r="Q411" s="1635"/>
      <c r="R411" s="675"/>
      <c r="S411" s="1635">
        <v>0</v>
      </c>
    </row>
    <row s="1850" customFormat="1" customHeight="1" ht="22.5">
      <c r="A412" s="1632"/>
      <c r="B412" s="1635"/>
      <c r="C412" s="1928" t="s">
        <v>103</v>
      </c>
      <c r="D412" s="2108" t="s">
        <v>2018</v>
      </c>
      <c r="E412" s="2517" t="s">
        <v>2019</v>
      </c>
      <c r="F412" s="2312" t="str">
        <f>IF(TEMPLATE_SPHERE="HEAT","Гкал/час","тыс. куб. м/сутки")</f>
        <v>Гкал/час</v>
      </c>
      <c r="G412" s="680"/>
      <c r="H412" s="680">
        <v>0</v>
      </c>
      <c r="I412" s="1525"/>
      <c r="J412" s="1635"/>
      <c r="K412" s="1635"/>
      <c r="L412" s="1635"/>
      <c r="M412" s="1635"/>
      <c r="N412" s="1635"/>
      <c r="O412" s="1635"/>
      <c r="P412" s="1635"/>
      <c r="Q412" s="1635"/>
      <c r="R412" s="675"/>
      <c r="S412" s="1635">
        <v>0</v>
      </c>
    </row>
    <row s="1850" customFormat="1" customHeight="1" ht="22.5">
      <c r="A413" s="1632"/>
      <c r="B413" s="1635"/>
      <c r="C413" s="1928" t="s">
        <v>103</v>
      </c>
      <c r="D413" s="2108" t="s">
        <v>2020</v>
      </c>
      <c r="E413" s="2517" t="s">
        <v>2021</v>
      </c>
      <c r="F413" s="2312" t="str">
        <f>IF(TEMPLATE_SPHERE="HEAT","Гкал/час","тыс. куб. м/сутки")</f>
        <v>Гкал/час</v>
      </c>
      <c r="G413" s="680"/>
      <c r="H413" s="680">
        <v>0.104</v>
      </c>
      <c r="I413" s="1525"/>
      <c r="J413" s="1635"/>
      <c r="K413" s="1635"/>
      <c r="L413" s="1635"/>
      <c r="M413" s="1635"/>
      <c r="N413" s="1635"/>
      <c r="O413" s="1635"/>
      <c r="P413" s="1635"/>
      <c r="Q413" s="1635"/>
      <c r="R413" s="675"/>
      <c r="S413" s="1635">
        <v>0</v>
      </c>
    </row>
    <row s="1850" customFormat="1" customHeight="1" ht="22.5">
      <c r="A414" s="1632"/>
      <c r="B414" s="1635"/>
      <c r="C414" s="1928" t="s">
        <v>103</v>
      </c>
      <c r="D414" s="2108" t="s">
        <v>2022</v>
      </c>
      <c r="E414" s="2517" t="s">
        <v>2023</v>
      </c>
      <c r="F414" s="2312" t="str">
        <f>IF(TEMPLATE_SPHERE="HEAT","Гкал/час","тыс. куб. м/сутки")</f>
        <v>Гкал/час</v>
      </c>
      <c r="G414" s="680"/>
      <c r="H414" s="680">
        <v>0.132</v>
      </c>
      <c r="I414" s="1525"/>
      <c r="J414" s="1635"/>
      <c r="K414" s="1635"/>
      <c r="L414" s="1635"/>
      <c r="M414" s="1635"/>
      <c r="N414" s="1635"/>
      <c r="O414" s="1635"/>
      <c r="P414" s="1635"/>
      <c r="Q414" s="1635"/>
      <c r="R414" s="675"/>
      <c r="S414" s="1635">
        <v>0</v>
      </c>
    </row>
    <row s="1850" customFormat="1" customHeight="1" ht="22.5">
      <c r="A415" s="1632"/>
      <c r="B415" s="1635"/>
      <c r="C415" s="1928" t="s">
        <v>103</v>
      </c>
      <c r="D415" s="2108" t="s">
        <v>2024</v>
      </c>
      <c r="E415" s="2517" t="s">
        <v>2025</v>
      </c>
      <c r="F415" s="2312" t="str">
        <f>IF(TEMPLATE_SPHERE="HEAT","Гкал/час","тыс. куб. м/сутки")</f>
        <v>Гкал/час</v>
      </c>
      <c r="G415" s="680"/>
      <c r="H415" s="680">
        <v>0</v>
      </c>
      <c r="I415" s="1525"/>
      <c r="J415" s="1635"/>
      <c r="K415" s="1635"/>
      <c r="L415" s="1635"/>
      <c r="M415" s="1635"/>
      <c r="N415" s="1635"/>
      <c r="O415" s="1635"/>
      <c r="P415" s="1635"/>
      <c r="Q415" s="1635"/>
      <c r="R415" s="675"/>
      <c r="S415" s="1635">
        <v>0</v>
      </c>
    </row>
    <row s="1850" customFormat="1" customHeight="1" ht="22.5">
      <c r="A416" s="1632"/>
      <c r="B416" s="1635"/>
      <c r="C416" s="1928" t="s">
        <v>103</v>
      </c>
      <c r="D416" s="2108" t="s">
        <v>2026</v>
      </c>
      <c r="E416" s="2517" t="s">
        <v>2027</v>
      </c>
      <c r="F416" s="2312" t="str">
        <f>IF(TEMPLATE_SPHERE="HEAT","Гкал/час","тыс. куб. м/сутки")</f>
        <v>Гкал/час</v>
      </c>
      <c r="G416" s="680"/>
      <c r="H416" s="680">
        <v>0.033</v>
      </c>
      <c r="I416" s="1525"/>
      <c r="J416" s="1635"/>
      <c r="K416" s="1635"/>
      <c r="L416" s="1635"/>
      <c r="M416" s="1635"/>
      <c r="N416" s="1635"/>
      <c r="O416" s="1635"/>
      <c r="P416" s="1635"/>
      <c r="Q416" s="1635"/>
      <c r="R416" s="675"/>
      <c r="S416" s="1635">
        <v>0</v>
      </c>
    </row>
    <row s="1850" customFormat="1" customHeight="1" ht="22.5">
      <c r="A417" s="1632"/>
      <c r="B417" s="1635"/>
      <c r="C417" s="1928" t="s">
        <v>103</v>
      </c>
      <c r="D417" s="2108" t="s">
        <v>2028</v>
      </c>
      <c r="E417" s="2517" t="s">
        <v>2029</v>
      </c>
      <c r="F417" s="2312" t="str">
        <f>IF(TEMPLATE_SPHERE="HEAT","Гкал/час","тыс. куб. м/сутки")</f>
        <v>Гкал/час</v>
      </c>
      <c r="G417" s="680"/>
      <c r="H417" s="680">
        <v>0.324</v>
      </c>
      <c r="I417" s="1525"/>
      <c r="J417" s="1635"/>
      <c r="K417" s="1635"/>
      <c r="L417" s="1635"/>
      <c r="M417" s="1635"/>
      <c r="N417" s="1635"/>
      <c r="O417" s="1635"/>
      <c r="P417" s="1635"/>
      <c r="Q417" s="1635"/>
      <c r="R417" s="675"/>
      <c r="S417" s="1635">
        <v>0</v>
      </c>
    </row>
    <row s="1850" customFormat="1" customHeight="1" ht="22.5">
      <c r="A418" s="1632"/>
      <c r="B418" s="1635"/>
      <c r="C418" s="1928" t="s">
        <v>103</v>
      </c>
      <c r="D418" s="2108" t="s">
        <v>2030</v>
      </c>
      <c r="E418" s="2517" t="s">
        <v>2031</v>
      </c>
      <c r="F418" s="2312" t="str">
        <f>IF(TEMPLATE_SPHERE="HEAT","Гкал/час","тыс. куб. м/сутки")</f>
        <v>Гкал/час</v>
      </c>
      <c r="G418" s="680"/>
      <c r="H418" s="680">
        <v>1.227</v>
      </c>
      <c r="I418" s="1525"/>
      <c r="J418" s="1635"/>
      <c r="K418" s="1635"/>
      <c r="L418" s="1635"/>
      <c r="M418" s="1635"/>
      <c r="N418" s="1635"/>
      <c r="O418" s="1635"/>
      <c r="P418" s="1635"/>
      <c r="Q418" s="1635"/>
      <c r="R418" s="675"/>
      <c r="S418" s="1635">
        <v>0</v>
      </c>
    </row>
    <row s="1850" customFormat="1" customHeight="1" ht="22.5">
      <c r="A419" s="1632"/>
      <c r="B419" s="1635"/>
      <c r="C419" s="1928" t="s">
        <v>103</v>
      </c>
      <c r="D419" s="2108" t="s">
        <v>2032</v>
      </c>
      <c r="E419" s="2517" t="s">
        <v>2033</v>
      </c>
      <c r="F419" s="2312" t="str">
        <f>IF(TEMPLATE_SPHERE="HEAT","Гкал/час","тыс. куб. м/сутки")</f>
        <v>Гкал/час</v>
      </c>
      <c r="G419" s="680"/>
      <c r="H419" s="680">
        <v>0.187</v>
      </c>
      <c r="I419" s="1525"/>
      <c r="J419" s="1635"/>
      <c r="K419" s="1635"/>
      <c r="L419" s="1635"/>
      <c r="M419" s="1635"/>
      <c r="N419" s="1635"/>
      <c r="O419" s="1635"/>
      <c r="P419" s="1635"/>
      <c r="Q419" s="1635"/>
      <c r="R419" s="675"/>
      <c r="S419" s="1635">
        <v>0</v>
      </c>
    </row>
    <row s="1850" customFormat="1" customHeight="1" ht="22.5">
      <c r="A420" s="1632"/>
      <c r="B420" s="1635"/>
      <c r="C420" s="1928" t="s">
        <v>103</v>
      </c>
      <c r="D420" s="2108" t="s">
        <v>2034</v>
      </c>
      <c r="E420" s="2517" t="s">
        <v>2035</v>
      </c>
      <c r="F420" s="2312" t="str">
        <f>IF(TEMPLATE_SPHERE="HEAT","Гкал/час","тыс. куб. м/сутки")</f>
        <v>Гкал/час</v>
      </c>
      <c r="G420" s="680"/>
      <c r="H420" s="680">
        <v>0.383</v>
      </c>
      <c r="I420" s="1525"/>
      <c r="J420" s="1635"/>
      <c r="K420" s="1635"/>
      <c r="L420" s="1635"/>
      <c r="M420" s="1635"/>
      <c r="N420" s="1635"/>
      <c r="O420" s="1635"/>
      <c r="P420" s="1635"/>
      <c r="Q420" s="1635"/>
      <c r="R420" s="675"/>
      <c r="S420" s="1635">
        <v>0</v>
      </c>
    </row>
    <row s="1850" customFormat="1" customHeight="1" ht="22.5">
      <c r="A421" s="1632"/>
      <c r="B421" s="1635"/>
      <c r="C421" s="1928" t="s">
        <v>103</v>
      </c>
      <c r="D421" s="2108" t="s">
        <v>2036</v>
      </c>
      <c r="E421" s="2517" t="s">
        <v>2037</v>
      </c>
      <c r="F421" s="2312" t="str">
        <f>IF(TEMPLATE_SPHERE="HEAT","Гкал/час","тыс. куб. м/сутки")</f>
        <v>Гкал/час</v>
      </c>
      <c r="G421" s="680"/>
      <c r="H421" s="680">
        <v>0</v>
      </c>
      <c r="I421" s="1525"/>
      <c r="J421" s="1635"/>
      <c r="K421" s="1635"/>
      <c r="L421" s="1635"/>
      <c r="M421" s="1635"/>
      <c r="N421" s="1635"/>
      <c r="O421" s="1635"/>
      <c r="P421" s="1635"/>
      <c r="Q421" s="1635"/>
      <c r="R421" s="675"/>
      <c r="S421" s="1635">
        <v>0</v>
      </c>
    </row>
    <row s="1850" customFormat="1" customHeight="1" ht="22.5">
      <c r="A422" s="1632"/>
      <c r="B422" s="1635"/>
      <c r="C422" s="1928" t="s">
        <v>103</v>
      </c>
      <c r="D422" s="2108" t="s">
        <v>2038</v>
      </c>
      <c r="E422" s="2517" t="s">
        <v>2039</v>
      </c>
      <c r="F422" s="2312" t="str">
        <f>IF(TEMPLATE_SPHERE="HEAT","Гкал/час","тыс. куб. м/сутки")</f>
        <v>Гкал/час</v>
      </c>
      <c r="G422" s="680"/>
      <c r="H422" s="680">
        <v>0</v>
      </c>
      <c r="I422" s="1525"/>
      <c r="J422" s="1635"/>
      <c r="K422" s="1635"/>
      <c r="L422" s="1635"/>
      <c r="M422" s="1635"/>
      <c r="N422" s="1635"/>
      <c r="O422" s="1635"/>
      <c r="P422" s="1635"/>
      <c r="Q422" s="1635"/>
      <c r="R422" s="675"/>
      <c r="S422" s="1635">
        <v>0</v>
      </c>
    </row>
    <row s="1850" customFormat="1" customHeight="1" ht="22.5">
      <c r="A423" s="1632"/>
      <c r="B423" s="1635"/>
      <c r="C423" s="1928" t="s">
        <v>103</v>
      </c>
      <c r="D423" s="2108" t="s">
        <v>2040</v>
      </c>
      <c r="E423" s="2517" t="s">
        <v>2041</v>
      </c>
      <c r="F423" s="2312" t="str">
        <f>IF(TEMPLATE_SPHERE="HEAT","Гкал/час","тыс. куб. м/сутки")</f>
        <v>Гкал/час</v>
      </c>
      <c r="G423" s="680"/>
      <c r="H423" s="680">
        <v>0.024</v>
      </c>
      <c r="I423" s="1525"/>
      <c r="J423" s="1635"/>
      <c r="K423" s="1635"/>
      <c r="L423" s="1635"/>
      <c r="M423" s="1635"/>
      <c r="N423" s="1635"/>
      <c r="O423" s="1635"/>
      <c r="P423" s="1635"/>
      <c r="Q423" s="1635"/>
      <c r="R423" s="675"/>
      <c r="S423" s="1635">
        <v>0</v>
      </c>
    </row>
    <row s="1850" customFormat="1" customHeight="1" ht="22.5">
      <c r="A424" s="1632"/>
      <c r="B424" s="1635"/>
      <c r="C424" s="1928" t="s">
        <v>103</v>
      </c>
      <c r="D424" s="2108" t="s">
        <v>2042</v>
      </c>
      <c r="E424" s="2517" t="s">
        <v>2043</v>
      </c>
      <c r="F424" s="2312" t="str">
        <f>IF(TEMPLATE_SPHERE="HEAT","Гкал/час","тыс. куб. м/сутки")</f>
        <v>Гкал/час</v>
      </c>
      <c r="G424" s="680"/>
      <c r="H424" s="680">
        <v>0.026</v>
      </c>
      <c r="I424" s="1525"/>
      <c r="J424" s="1635"/>
      <c r="K424" s="1635"/>
      <c r="L424" s="1635"/>
      <c r="M424" s="1635"/>
      <c r="N424" s="1635"/>
      <c r="O424" s="1635"/>
      <c r="P424" s="1635"/>
      <c r="Q424" s="1635"/>
      <c r="R424" s="675"/>
      <c r="S424" s="1635">
        <v>0</v>
      </c>
    </row>
    <row s="1850" customFormat="1" customHeight="1" ht="22.5">
      <c r="A425" s="1632"/>
      <c r="B425" s="1635"/>
      <c r="C425" s="1928" t="s">
        <v>103</v>
      </c>
      <c r="D425" s="2108" t="s">
        <v>2044</v>
      </c>
      <c r="E425" s="2517" t="s">
        <v>2045</v>
      </c>
      <c r="F425" s="2312" t="str">
        <f>IF(TEMPLATE_SPHERE="HEAT","Гкал/час","тыс. куб. м/сутки")</f>
        <v>Гкал/час</v>
      </c>
      <c r="G425" s="680"/>
      <c r="H425" s="680">
        <v>3.091</v>
      </c>
      <c r="I425" s="1525"/>
      <c r="J425" s="1635"/>
      <c r="K425" s="1635"/>
      <c r="L425" s="1635"/>
      <c r="M425" s="1635"/>
      <c r="N425" s="1635"/>
      <c r="O425" s="1635"/>
      <c r="P425" s="1635"/>
      <c r="Q425" s="1635"/>
      <c r="R425" s="675"/>
      <c r="S425" s="1635">
        <v>0</v>
      </c>
    </row>
    <row s="1850" customFormat="1" customHeight="1" ht="22.5">
      <c r="A426" s="1632"/>
      <c r="B426" s="1635"/>
      <c r="C426" s="1928" t="s">
        <v>103</v>
      </c>
      <c r="D426" s="2108" t="s">
        <v>2046</v>
      </c>
      <c r="E426" s="2517" t="s">
        <v>2047</v>
      </c>
      <c r="F426" s="2312" t="str">
        <f>IF(TEMPLATE_SPHERE="HEAT","Гкал/час","тыс. куб. м/сутки")</f>
        <v>Гкал/час</v>
      </c>
      <c r="G426" s="680"/>
      <c r="H426" s="680">
        <v>0.001</v>
      </c>
      <c r="I426" s="1525"/>
      <c r="J426" s="1635"/>
      <c r="K426" s="1635"/>
      <c r="L426" s="1635"/>
      <c r="M426" s="1635"/>
      <c r="N426" s="1635"/>
      <c r="O426" s="1635"/>
      <c r="P426" s="1635"/>
      <c r="Q426" s="1635"/>
      <c r="R426" s="675"/>
      <c r="S426" s="1635">
        <v>0</v>
      </c>
    </row>
    <row s="1850" customFormat="1" customHeight="1" ht="22.5">
      <c r="A427" s="1632"/>
      <c r="B427" s="1635"/>
      <c r="C427" s="1928" t="s">
        <v>103</v>
      </c>
      <c r="D427" s="2108" t="s">
        <v>2048</v>
      </c>
      <c r="E427" s="2517" t="s">
        <v>2049</v>
      </c>
      <c r="F427" s="2312" t="str">
        <f>IF(TEMPLATE_SPHERE="HEAT","Гкал/час","тыс. куб. м/сутки")</f>
        <v>Гкал/час</v>
      </c>
      <c r="G427" s="680"/>
      <c r="H427" s="680">
        <v>0</v>
      </c>
      <c r="I427" s="1525"/>
      <c r="J427" s="1635"/>
      <c r="K427" s="1635"/>
      <c r="L427" s="1635"/>
      <c r="M427" s="1635"/>
      <c r="N427" s="1635"/>
      <c r="O427" s="1635"/>
      <c r="P427" s="1635"/>
      <c r="Q427" s="1635"/>
      <c r="R427" s="675"/>
      <c r="S427" s="1635">
        <v>0</v>
      </c>
    </row>
    <row s="1850" customFormat="1" customHeight="1" ht="22.5">
      <c r="A428" s="1632"/>
      <c r="B428" s="1635"/>
      <c r="C428" s="1928" t="s">
        <v>103</v>
      </c>
      <c r="D428" s="2108" t="s">
        <v>2050</v>
      </c>
      <c r="E428" s="2517" t="s">
        <v>2051</v>
      </c>
      <c r="F428" s="2312" t="str">
        <f>IF(TEMPLATE_SPHERE="HEAT","Гкал/час","тыс. куб. м/сутки")</f>
        <v>Гкал/час</v>
      </c>
      <c r="G428" s="680"/>
      <c r="H428" s="680">
        <v>0</v>
      </c>
      <c r="I428" s="1525"/>
      <c r="J428" s="1635"/>
      <c r="K428" s="1635"/>
      <c r="L428" s="1635"/>
      <c r="M428" s="1635"/>
      <c r="N428" s="1635"/>
      <c r="O428" s="1635"/>
      <c r="P428" s="1635"/>
      <c r="Q428" s="1635"/>
      <c r="R428" s="675"/>
      <c r="S428" s="1635">
        <v>0</v>
      </c>
    </row>
    <row s="1850" customFormat="1" customHeight="1" ht="22.5">
      <c r="A429" s="1632"/>
      <c r="B429" s="1635"/>
      <c r="C429" s="1928" t="s">
        <v>103</v>
      </c>
      <c r="D429" s="2108" t="s">
        <v>2052</v>
      </c>
      <c r="E429" s="2517" t="s">
        <v>2053</v>
      </c>
      <c r="F429" s="2312" t="str">
        <f>IF(TEMPLATE_SPHERE="HEAT","Гкал/час","тыс. куб. м/сутки")</f>
        <v>Гкал/час</v>
      </c>
      <c r="G429" s="680"/>
      <c r="H429" s="680">
        <v>0</v>
      </c>
      <c r="I429" s="1525"/>
      <c r="J429" s="1635"/>
      <c r="K429" s="1635"/>
      <c r="L429" s="1635"/>
      <c r="M429" s="1635"/>
      <c r="N429" s="1635"/>
      <c r="O429" s="1635"/>
      <c r="P429" s="1635"/>
      <c r="Q429" s="1635"/>
      <c r="R429" s="675"/>
      <c r="S429" s="1635">
        <v>0</v>
      </c>
    </row>
    <row s="1850" customFormat="1" customHeight="1" ht="22.5">
      <c r="A430" s="1632"/>
      <c r="B430" s="1635"/>
      <c r="C430" s="1928" t="s">
        <v>103</v>
      </c>
      <c r="D430" s="2108" t="s">
        <v>2054</v>
      </c>
      <c r="E430" s="2517" t="s">
        <v>2055</v>
      </c>
      <c r="F430" s="2312" t="str">
        <f>IF(TEMPLATE_SPHERE="HEAT","Гкал/час","тыс. куб. м/сутки")</f>
        <v>Гкал/час</v>
      </c>
      <c r="G430" s="680"/>
      <c r="H430" s="680">
        <v>0.005</v>
      </c>
      <c r="I430" s="1525"/>
      <c r="J430" s="1635"/>
      <c r="K430" s="1635"/>
      <c r="L430" s="1635"/>
      <c r="M430" s="1635"/>
      <c r="N430" s="1635"/>
      <c r="O430" s="1635"/>
      <c r="P430" s="1635"/>
      <c r="Q430" s="1635"/>
      <c r="R430" s="675"/>
      <c r="S430" s="1635">
        <v>0</v>
      </c>
    </row>
    <row s="1850" customFormat="1" customHeight="1" ht="22.5">
      <c r="A431" s="1632"/>
      <c r="B431" s="1635"/>
      <c r="C431" s="1928" t="s">
        <v>103</v>
      </c>
      <c r="D431" s="2108" t="s">
        <v>2056</v>
      </c>
      <c r="E431" s="2517" t="s">
        <v>2057</v>
      </c>
      <c r="F431" s="2312" t="str">
        <f>IF(TEMPLATE_SPHERE="HEAT","Гкал/час","тыс. куб. м/сутки")</f>
        <v>Гкал/час</v>
      </c>
      <c r="G431" s="680"/>
      <c r="H431" s="680">
        <v>0</v>
      </c>
      <c r="I431" s="1525"/>
      <c r="J431" s="1635"/>
      <c r="K431" s="1635"/>
      <c r="L431" s="1635"/>
      <c r="M431" s="1635"/>
      <c r="N431" s="1635"/>
      <c r="O431" s="1635"/>
      <c r="P431" s="1635"/>
      <c r="Q431" s="1635"/>
      <c r="R431" s="675"/>
      <c r="S431" s="1635">
        <v>0</v>
      </c>
    </row>
    <row s="1850" customFormat="1" customHeight="1" ht="22.5">
      <c r="A432" s="1632"/>
      <c r="B432" s="1635"/>
      <c r="C432" s="1928" t="s">
        <v>103</v>
      </c>
      <c r="D432" s="2108" t="s">
        <v>2058</v>
      </c>
      <c r="E432" s="2517" t="s">
        <v>2059</v>
      </c>
      <c r="F432" s="2312" t="str">
        <f>IF(TEMPLATE_SPHERE="HEAT","Гкал/час","тыс. куб. м/сутки")</f>
        <v>Гкал/час</v>
      </c>
      <c r="G432" s="680"/>
      <c r="H432" s="680">
        <v>0.001</v>
      </c>
      <c r="I432" s="1525"/>
      <c r="J432" s="1635"/>
      <c r="K432" s="1635"/>
      <c r="L432" s="1635"/>
      <c r="M432" s="1635"/>
      <c r="N432" s="1635"/>
      <c r="O432" s="1635"/>
      <c r="P432" s="1635"/>
      <c r="Q432" s="1635"/>
      <c r="R432" s="675"/>
      <c r="S432" s="1635">
        <v>0</v>
      </c>
    </row>
    <row s="1850" customFormat="1" customHeight="1" ht="22.5">
      <c r="A433" s="1632"/>
      <c r="B433" s="1635"/>
      <c r="C433" s="1928" t="s">
        <v>103</v>
      </c>
      <c r="D433" s="2108" t="s">
        <v>2060</v>
      </c>
      <c r="E433" s="2517" t="s">
        <v>2061</v>
      </c>
      <c r="F433" s="2312" t="str">
        <f>IF(TEMPLATE_SPHERE="HEAT","Гкал/час","тыс. куб. м/сутки")</f>
        <v>Гкал/час</v>
      </c>
      <c r="G433" s="680"/>
      <c r="H433" s="680">
        <v>0</v>
      </c>
      <c r="I433" s="1525"/>
      <c r="J433" s="1635"/>
      <c r="K433" s="1635"/>
      <c r="L433" s="1635"/>
      <c r="M433" s="1635"/>
      <c r="N433" s="1635"/>
      <c r="O433" s="1635"/>
      <c r="P433" s="1635"/>
      <c r="Q433" s="1635"/>
      <c r="R433" s="675"/>
      <c r="S433" s="1635">
        <v>0</v>
      </c>
    </row>
    <row s="1850" customFormat="1" customHeight="1" ht="22.5">
      <c r="A434" s="1632"/>
      <c r="B434" s="1635"/>
      <c r="C434" s="1928" t="s">
        <v>103</v>
      </c>
      <c r="D434" s="2108" t="s">
        <v>2062</v>
      </c>
      <c r="E434" s="2517" t="s">
        <v>2063</v>
      </c>
      <c r="F434" s="2312" t="str">
        <f>IF(TEMPLATE_SPHERE="HEAT","Гкал/час","тыс. куб. м/сутки")</f>
        <v>Гкал/час</v>
      </c>
      <c r="G434" s="680"/>
      <c r="H434" s="680">
        <v>0.081</v>
      </c>
      <c r="I434" s="1525"/>
      <c r="J434" s="1635"/>
      <c r="K434" s="1635"/>
      <c r="L434" s="1635"/>
      <c r="M434" s="1635"/>
      <c r="N434" s="1635"/>
      <c r="O434" s="1635"/>
      <c r="P434" s="1635"/>
      <c r="Q434" s="1635"/>
      <c r="R434" s="675"/>
      <c r="S434" s="1635">
        <v>0</v>
      </c>
    </row>
    <row s="1850" customFormat="1" customHeight="1" ht="22.5">
      <c r="A435" s="1632"/>
      <c r="B435" s="1635"/>
      <c r="C435" s="1928" t="s">
        <v>103</v>
      </c>
      <c r="D435" s="2108" t="s">
        <v>2064</v>
      </c>
      <c r="E435" s="2517" t="s">
        <v>2065</v>
      </c>
      <c r="F435" s="2312" t="str">
        <f>IF(TEMPLATE_SPHERE="HEAT","Гкал/час","тыс. куб. м/сутки")</f>
        <v>Гкал/час</v>
      </c>
      <c r="G435" s="680"/>
      <c r="H435" s="680">
        <v>0.14</v>
      </c>
      <c r="I435" s="1525"/>
      <c r="J435" s="1635"/>
      <c r="K435" s="1635"/>
      <c r="L435" s="1635"/>
      <c r="M435" s="1635"/>
      <c r="N435" s="1635"/>
      <c r="O435" s="1635"/>
      <c r="P435" s="1635"/>
      <c r="Q435" s="1635"/>
      <c r="R435" s="675"/>
      <c r="S435" s="1635">
        <v>0</v>
      </c>
    </row>
    <row s="1850" customFormat="1" customHeight="1" ht="22.5">
      <c r="A436" s="1632"/>
      <c r="B436" s="1635"/>
      <c r="C436" s="1928" t="s">
        <v>103</v>
      </c>
      <c r="D436" s="2108" t="s">
        <v>2066</v>
      </c>
      <c r="E436" s="2517" t="s">
        <v>2067</v>
      </c>
      <c r="F436" s="2312" t="str">
        <f>IF(TEMPLATE_SPHERE="HEAT","Гкал/час","тыс. куб. м/сутки")</f>
        <v>Гкал/час</v>
      </c>
      <c r="G436" s="680"/>
      <c r="H436" s="680">
        <v>0</v>
      </c>
      <c r="I436" s="1525"/>
      <c r="J436" s="1635"/>
      <c r="K436" s="1635"/>
      <c r="L436" s="1635"/>
      <c r="M436" s="1635"/>
      <c r="N436" s="1635"/>
      <c r="O436" s="1635"/>
      <c r="P436" s="1635"/>
      <c r="Q436" s="1635"/>
      <c r="R436" s="675"/>
      <c r="S436" s="1635">
        <v>0</v>
      </c>
    </row>
    <row s="1850" customFormat="1" customHeight="1" ht="22.5">
      <c r="A437" s="1632"/>
      <c r="B437" s="1635"/>
      <c r="C437" s="1928" t="s">
        <v>103</v>
      </c>
      <c r="D437" s="2108" t="s">
        <v>2068</v>
      </c>
      <c r="E437" s="2517" t="s">
        <v>2069</v>
      </c>
      <c r="F437" s="2312" t="str">
        <f>IF(TEMPLATE_SPHERE="HEAT","Гкал/час","тыс. куб. м/сутки")</f>
        <v>Гкал/час</v>
      </c>
      <c r="G437" s="680"/>
      <c r="H437" s="680">
        <v>0.105</v>
      </c>
      <c r="I437" s="1525"/>
      <c r="J437" s="1635"/>
      <c r="K437" s="1635"/>
      <c r="L437" s="1635"/>
      <c r="M437" s="1635"/>
      <c r="N437" s="1635"/>
      <c r="O437" s="1635"/>
      <c r="P437" s="1635"/>
      <c r="Q437" s="1635"/>
      <c r="R437" s="675"/>
      <c r="S437" s="1635">
        <v>0</v>
      </c>
    </row>
    <row s="1850" customFormat="1" customHeight="1" ht="22.5">
      <c r="A438" s="1632"/>
      <c r="B438" s="1635"/>
      <c r="C438" s="1928" t="s">
        <v>103</v>
      </c>
      <c r="D438" s="2108" t="s">
        <v>2070</v>
      </c>
      <c r="E438" s="2517" t="s">
        <v>2071</v>
      </c>
      <c r="F438" s="2312" t="str">
        <f>IF(TEMPLATE_SPHERE="HEAT","Гкал/час","тыс. куб. м/сутки")</f>
        <v>Гкал/час</v>
      </c>
      <c r="G438" s="680"/>
      <c r="H438" s="680">
        <v>0</v>
      </c>
      <c r="I438" s="1525"/>
      <c r="J438" s="1635"/>
      <c r="K438" s="1635"/>
      <c r="L438" s="1635"/>
      <c r="M438" s="1635"/>
      <c r="N438" s="1635"/>
      <c r="O438" s="1635"/>
      <c r="P438" s="1635"/>
      <c r="Q438" s="1635"/>
      <c r="R438" s="675"/>
      <c r="S438" s="1635">
        <v>0</v>
      </c>
    </row>
    <row s="1850" customFormat="1" customHeight="1" ht="22.5">
      <c r="A439" s="1632"/>
      <c r="B439" s="1635"/>
      <c r="C439" s="1928" t="s">
        <v>103</v>
      </c>
      <c r="D439" s="2108" t="s">
        <v>2072</v>
      </c>
      <c r="E439" s="2517" t="s">
        <v>2073</v>
      </c>
      <c r="F439" s="2312" t="str">
        <f>IF(TEMPLATE_SPHERE="HEAT","Гкал/час","тыс. куб. м/сутки")</f>
        <v>Гкал/час</v>
      </c>
      <c r="G439" s="680"/>
      <c r="H439" s="680">
        <v>0.171</v>
      </c>
      <c r="I439" s="1525"/>
      <c r="J439" s="1635"/>
      <c r="K439" s="1635"/>
      <c r="L439" s="1635"/>
      <c r="M439" s="1635"/>
      <c r="N439" s="1635"/>
      <c r="O439" s="1635"/>
      <c r="P439" s="1635"/>
      <c r="Q439" s="1635"/>
      <c r="R439" s="675"/>
      <c r="S439" s="1635">
        <v>0</v>
      </c>
    </row>
    <row s="1850" customFormat="1" customHeight="1" ht="22.5">
      <c r="A440" s="1632"/>
      <c r="B440" s="1635"/>
      <c r="C440" s="1928" t="s">
        <v>103</v>
      </c>
      <c r="D440" s="2108" t="s">
        <v>2074</v>
      </c>
      <c r="E440" s="2517" t="s">
        <v>2075</v>
      </c>
      <c r="F440" s="2312" t="str">
        <f>IF(TEMPLATE_SPHERE="HEAT","Гкал/час","тыс. куб. м/сутки")</f>
        <v>Гкал/час</v>
      </c>
      <c r="G440" s="680"/>
      <c r="H440" s="680">
        <v>0.038</v>
      </c>
      <c r="I440" s="1525"/>
      <c r="J440" s="1635"/>
      <c r="K440" s="1635"/>
      <c r="L440" s="1635"/>
      <c r="M440" s="1635"/>
      <c r="N440" s="1635"/>
      <c r="O440" s="1635"/>
      <c r="P440" s="1635"/>
      <c r="Q440" s="1635"/>
      <c r="R440" s="675"/>
      <c r="S440" s="1635">
        <v>0</v>
      </c>
    </row>
    <row s="1850" customFormat="1" customHeight="1" ht="22.5">
      <c r="A441" s="1632"/>
      <c r="B441" s="1635"/>
      <c r="C441" s="1928" t="s">
        <v>103</v>
      </c>
      <c r="D441" s="2108" t="s">
        <v>2076</v>
      </c>
      <c r="E441" s="2517" t="s">
        <v>2077</v>
      </c>
      <c r="F441" s="2312" t="str">
        <f>IF(TEMPLATE_SPHERE="HEAT","Гкал/час","тыс. куб. м/сутки")</f>
        <v>Гкал/час</v>
      </c>
      <c r="G441" s="680"/>
      <c r="H441" s="680">
        <v>0</v>
      </c>
      <c r="I441" s="1525"/>
      <c r="J441" s="1635"/>
      <c r="K441" s="1635"/>
      <c r="L441" s="1635"/>
      <c r="M441" s="1635"/>
      <c r="N441" s="1635"/>
      <c r="O441" s="1635"/>
      <c r="P441" s="1635"/>
      <c r="Q441" s="1635"/>
      <c r="R441" s="675"/>
      <c r="S441" s="1635">
        <v>0</v>
      </c>
    </row>
    <row s="1850" customFormat="1" customHeight="1" ht="22.5">
      <c r="A442" s="1632"/>
      <c r="B442" s="1635"/>
      <c r="C442" s="1928" t="s">
        <v>103</v>
      </c>
      <c r="D442" s="2108" t="s">
        <v>2078</v>
      </c>
      <c r="E442" s="2517" t="s">
        <v>2079</v>
      </c>
      <c r="F442" s="2312" t="str">
        <f>IF(TEMPLATE_SPHERE="HEAT","Гкал/час","тыс. куб. м/сутки")</f>
        <v>Гкал/час</v>
      </c>
      <c r="G442" s="680"/>
      <c r="H442" s="680">
        <v>0</v>
      </c>
      <c r="I442" s="1525"/>
      <c r="J442" s="1635"/>
      <c r="K442" s="1635"/>
      <c r="L442" s="1635"/>
      <c r="M442" s="1635"/>
      <c r="N442" s="1635"/>
      <c r="O442" s="1635"/>
      <c r="P442" s="1635"/>
      <c r="Q442" s="1635"/>
      <c r="R442" s="675"/>
      <c r="S442" s="1635">
        <v>0</v>
      </c>
    </row>
    <row s="1850" customFormat="1" customHeight="1" ht="22.5">
      <c r="A443" s="1632"/>
      <c r="B443" s="1635"/>
      <c r="C443" s="1928" t="s">
        <v>103</v>
      </c>
      <c r="D443" s="2108" t="s">
        <v>2080</v>
      </c>
      <c r="E443" s="2517" t="s">
        <v>2081</v>
      </c>
      <c r="F443" s="2312" t="str">
        <f>IF(TEMPLATE_SPHERE="HEAT","Гкал/час","тыс. куб. м/сутки")</f>
        <v>Гкал/час</v>
      </c>
      <c r="G443" s="680"/>
      <c r="H443" s="680">
        <v>0</v>
      </c>
      <c r="I443" s="1525"/>
      <c r="J443" s="1635"/>
      <c r="K443" s="1635"/>
      <c r="L443" s="1635"/>
      <c r="M443" s="1635"/>
      <c r="N443" s="1635"/>
      <c r="O443" s="1635"/>
      <c r="P443" s="1635"/>
      <c r="Q443" s="1635"/>
      <c r="R443" s="675"/>
      <c r="S443" s="1635">
        <v>0</v>
      </c>
    </row>
    <row s="1850" customFormat="1" customHeight="1" ht="22.5">
      <c r="A444" s="1632"/>
      <c r="B444" s="1635"/>
      <c r="C444" s="1928" t="s">
        <v>103</v>
      </c>
      <c r="D444" s="2108" t="s">
        <v>2082</v>
      </c>
      <c r="E444" s="2517" t="s">
        <v>2083</v>
      </c>
      <c r="F444" s="2312" t="str">
        <f>IF(TEMPLATE_SPHERE="HEAT","Гкал/час","тыс. куб. м/сутки")</f>
        <v>Гкал/час</v>
      </c>
      <c r="G444" s="680"/>
      <c r="H444" s="680">
        <v>0</v>
      </c>
      <c r="I444" s="1525"/>
      <c r="J444" s="1635"/>
      <c r="K444" s="1635"/>
      <c r="L444" s="1635"/>
      <c r="M444" s="1635"/>
      <c r="N444" s="1635"/>
      <c r="O444" s="1635"/>
      <c r="P444" s="1635"/>
      <c r="Q444" s="1635"/>
      <c r="R444" s="675"/>
      <c r="S444" s="1635">
        <v>0</v>
      </c>
    </row>
    <row s="1850" customFormat="1" customHeight="1" ht="22.5">
      <c r="A445" s="1632"/>
      <c r="B445" s="1635"/>
      <c r="C445" s="1928" t="s">
        <v>103</v>
      </c>
      <c r="D445" s="2108" t="s">
        <v>2084</v>
      </c>
      <c r="E445" s="2517" t="s">
        <v>2085</v>
      </c>
      <c r="F445" s="2312" t="str">
        <f>IF(TEMPLATE_SPHERE="HEAT","Гкал/час","тыс. куб. м/сутки")</f>
        <v>Гкал/час</v>
      </c>
      <c r="G445" s="680"/>
      <c r="H445" s="680">
        <v>0.043</v>
      </c>
      <c r="I445" s="1525"/>
      <c r="J445" s="1635"/>
      <c r="K445" s="1635"/>
      <c r="L445" s="1635"/>
      <c r="M445" s="1635"/>
      <c r="N445" s="1635"/>
      <c r="O445" s="1635"/>
      <c r="P445" s="1635"/>
      <c r="Q445" s="1635"/>
      <c r="R445" s="675"/>
      <c r="S445" s="1635">
        <v>0</v>
      </c>
    </row>
    <row s="1850" customFormat="1" customHeight="1" ht="22.5">
      <c r="A446" s="1632"/>
      <c r="B446" s="1635"/>
      <c r="C446" s="1928" t="s">
        <v>103</v>
      </c>
      <c r="D446" s="2108" t="s">
        <v>2086</v>
      </c>
      <c r="E446" s="2517" t="s">
        <v>2087</v>
      </c>
      <c r="F446" s="2312" t="str">
        <f>IF(TEMPLATE_SPHERE="HEAT","Гкал/час","тыс. куб. м/сутки")</f>
        <v>Гкал/час</v>
      </c>
      <c r="G446" s="680"/>
      <c r="H446" s="680">
        <v>0.346</v>
      </c>
      <c r="I446" s="1525"/>
      <c r="J446" s="1635"/>
      <c r="K446" s="1635"/>
      <c r="L446" s="1635"/>
      <c r="M446" s="1635"/>
      <c r="N446" s="1635"/>
      <c r="O446" s="1635"/>
      <c r="P446" s="1635"/>
      <c r="Q446" s="1635"/>
      <c r="R446" s="675"/>
      <c r="S446" s="1635">
        <v>0</v>
      </c>
    </row>
    <row s="1850" customFormat="1" customHeight="1" ht="22.5">
      <c r="A447" s="1632"/>
      <c r="B447" s="1635"/>
      <c r="C447" s="1928" t="s">
        <v>103</v>
      </c>
      <c r="D447" s="2108" t="s">
        <v>2088</v>
      </c>
      <c r="E447" s="2517" t="s">
        <v>2089</v>
      </c>
      <c r="F447" s="2312" t="str">
        <f>IF(TEMPLATE_SPHERE="HEAT","Гкал/час","тыс. куб. м/сутки")</f>
        <v>Гкал/час</v>
      </c>
      <c r="G447" s="680"/>
      <c r="H447" s="680">
        <v>0.074</v>
      </c>
      <c r="I447" s="1525"/>
      <c r="J447" s="1635"/>
      <c r="K447" s="1635"/>
      <c r="L447" s="1635"/>
      <c r="M447" s="1635"/>
      <c r="N447" s="1635"/>
      <c r="O447" s="1635"/>
      <c r="P447" s="1635"/>
      <c r="Q447" s="1635"/>
      <c r="R447" s="675"/>
      <c r="S447" s="1635">
        <v>0</v>
      </c>
    </row>
    <row s="1850" customFormat="1" customHeight="1" ht="22.5">
      <c r="A448" s="1632"/>
      <c r="B448" s="1635"/>
      <c r="C448" s="1928" t="s">
        <v>103</v>
      </c>
      <c r="D448" s="2108" t="s">
        <v>2090</v>
      </c>
      <c r="E448" s="2517" t="s">
        <v>2091</v>
      </c>
      <c r="F448" s="2312" t="str">
        <f>IF(TEMPLATE_SPHERE="HEAT","Гкал/час","тыс. куб. м/сутки")</f>
        <v>Гкал/час</v>
      </c>
      <c r="G448" s="680"/>
      <c r="H448" s="680">
        <v>0.086</v>
      </c>
      <c r="I448" s="1525"/>
      <c r="J448" s="1635"/>
      <c r="K448" s="1635"/>
      <c r="L448" s="1635"/>
      <c r="M448" s="1635"/>
      <c r="N448" s="1635"/>
      <c r="O448" s="1635"/>
      <c r="P448" s="1635"/>
      <c r="Q448" s="1635"/>
      <c r="R448" s="675"/>
      <c r="S448" s="1635">
        <v>0</v>
      </c>
    </row>
    <row s="1850" customFormat="1" customHeight="1" ht="22.5">
      <c r="A449" s="1632"/>
      <c r="B449" s="1635"/>
      <c r="C449" s="1928" t="s">
        <v>103</v>
      </c>
      <c r="D449" s="2108" t="s">
        <v>2092</v>
      </c>
      <c r="E449" s="2517" t="s">
        <v>2093</v>
      </c>
      <c r="F449" s="2312" t="str">
        <f>IF(TEMPLATE_SPHERE="HEAT","Гкал/час","тыс. куб. м/сутки")</f>
        <v>Гкал/час</v>
      </c>
      <c r="G449" s="680"/>
      <c r="H449" s="680">
        <v>0</v>
      </c>
      <c r="I449" s="1525"/>
      <c r="J449" s="1635"/>
      <c r="K449" s="1635"/>
      <c r="L449" s="1635"/>
      <c r="M449" s="1635"/>
      <c r="N449" s="1635"/>
      <c r="O449" s="1635"/>
      <c r="P449" s="1635"/>
      <c r="Q449" s="1635"/>
      <c r="R449" s="675"/>
      <c r="S449" s="1635">
        <v>0</v>
      </c>
    </row>
    <row s="1850" customFormat="1" customHeight="1" ht="22.5">
      <c r="A450" s="1632"/>
      <c r="B450" s="1635"/>
      <c r="C450" s="1928" t="s">
        <v>103</v>
      </c>
      <c r="D450" s="2108" t="s">
        <v>2094</v>
      </c>
      <c r="E450" s="2517" t="s">
        <v>2095</v>
      </c>
      <c r="F450" s="2312" t="str">
        <f>IF(TEMPLATE_SPHERE="HEAT","Гкал/час","тыс. куб. м/сутки")</f>
        <v>Гкал/час</v>
      </c>
      <c r="G450" s="680"/>
      <c r="H450" s="680">
        <v>6.517</v>
      </c>
      <c r="I450" s="1525"/>
      <c r="J450" s="1635"/>
      <c r="K450" s="1635"/>
      <c r="L450" s="1635"/>
      <c r="M450" s="1635"/>
      <c r="N450" s="1635"/>
      <c r="O450" s="1635"/>
      <c r="P450" s="1635"/>
      <c r="Q450" s="1635"/>
      <c r="R450" s="675"/>
      <c r="S450" s="1635">
        <v>0</v>
      </c>
    </row>
    <row s="1850" customFormat="1" customHeight="1" ht="22.5">
      <c r="A451" s="1632"/>
      <c r="B451" s="1635"/>
      <c r="C451" s="1928" t="s">
        <v>103</v>
      </c>
      <c r="D451" s="2108" t="s">
        <v>2096</v>
      </c>
      <c r="E451" s="2517" t="s">
        <v>2097</v>
      </c>
      <c r="F451" s="2312" t="str">
        <f>IF(TEMPLATE_SPHERE="HEAT","Гкал/час","тыс. куб. м/сутки")</f>
        <v>Гкал/час</v>
      </c>
      <c r="G451" s="680"/>
      <c r="H451" s="680">
        <v>0.31</v>
      </c>
      <c r="I451" s="1525"/>
      <c r="J451" s="1635"/>
      <c r="K451" s="1635"/>
      <c r="L451" s="1635"/>
      <c r="M451" s="1635"/>
      <c r="N451" s="1635"/>
      <c r="O451" s="1635"/>
      <c r="P451" s="1635"/>
      <c r="Q451" s="1635"/>
      <c r="R451" s="675"/>
      <c r="S451" s="1635">
        <v>0</v>
      </c>
    </row>
    <row s="1850" customFormat="1" customHeight="1" ht="22.5">
      <c r="A452" s="1632"/>
      <c r="B452" s="1635"/>
      <c r="C452" s="1928" t="s">
        <v>103</v>
      </c>
      <c r="D452" s="2108" t="s">
        <v>2098</v>
      </c>
      <c r="E452" s="2517" t="s">
        <v>2099</v>
      </c>
      <c r="F452" s="2312" t="str">
        <f>IF(TEMPLATE_SPHERE="HEAT","Гкал/час","тыс. куб. м/сутки")</f>
        <v>Гкал/час</v>
      </c>
      <c r="G452" s="680"/>
      <c r="H452" s="680">
        <v>1.164</v>
      </c>
      <c r="I452" s="1525"/>
      <c r="J452" s="1635"/>
      <c r="K452" s="1635"/>
      <c r="L452" s="1635"/>
      <c r="M452" s="1635"/>
      <c r="N452" s="1635"/>
      <c r="O452" s="1635"/>
      <c r="P452" s="1635"/>
      <c r="Q452" s="1635"/>
      <c r="R452" s="675"/>
      <c r="S452" s="1635">
        <v>0</v>
      </c>
    </row>
    <row s="1850" customFormat="1" customHeight="1" ht="22.5">
      <c r="A453" s="1632"/>
      <c r="B453" s="1635"/>
      <c r="C453" s="1928" t="s">
        <v>103</v>
      </c>
      <c r="D453" s="2108" t="s">
        <v>2100</v>
      </c>
      <c r="E453" s="2517" t="s">
        <v>2101</v>
      </c>
      <c r="F453" s="2312" t="str">
        <f>IF(TEMPLATE_SPHERE="HEAT","Гкал/час","тыс. куб. м/сутки")</f>
        <v>Гкал/час</v>
      </c>
      <c r="G453" s="680"/>
      <c r="H453" s="680">
        <v>0</v>
      </c>
      <c r="I453" s="1525"/>
      <c r="J453" s="1635"/>
      <c r="K453" s="1635"/>
      <c r="L453" s="1635"/>
      <c r="M453" s="1635"/>
      <c r="N453" s="1635"/>
      <c r="O453" s="1635"/>
      <c r="P453" s="1635"/>
      <c r="Q453" s="1635"/>
      <c r="R453" s="675"/>
      <c r="S453" s="1635">
        <v>0</v>
      </c>
    </row>
    <row s="1850" customFormat="1" customHeight="1" ht="22.5">
      <c r="A454" s="1632"/>
      <c r="B454" s="1635"/>
      <c r="C454" s="1928" t="s">
        <v>103</v>
      </c>
      <c r="D454" s="2108" t="s">
        <v>2102</v>
      </c>
      <c r="E454" s="2517" t="s">
        <v>2103</v>
      </c>
      <c r="F454" s="2312" t="str">
        <f>IF(TEMPLATE_SPHERE="HEAT","Гкал/час","тыс. куб. м/сутки")</f>
        <v>Гкал/час</v>
      </c>
      <c r="G454" s="680"/>
      <c r="H454" s="680">
        <v>0</v>
      </c>
      <c r="I454" s="1525"/>
      <c r="J454" s="1635"/>
      <c r="K454" s="1635"/>
      <c r="L454" s="1635"/>
      <c r="M454" s="1635"/>
      <c r="N454" s="1635"/>
      <c r="O454" s="1635"/>
      <c r="P454" s="1635"/>
      <c r="Q454" s="1635"/>
      <c r="R454" s="675"/>
      <c r="S454" s="1635">
        <v>0</v>
      </c>
    </row>
    <row s="1850" customFormat="1" customHeight="1" ht="22.5">
      <c r="A455" s="1632"/>
      <c r="B455" s="1635"/>
      <c r="C455" s="1928" t="s">
        <v>103</v>
      </c>
      <c r="D455" s="2108" t="s">
        <v>2104</v>
      </c>
      <c r="E455" s="2517" t="s">
        <v>2105</v>
      </c>
      <c r="F455" s="2312" t="str">
        <f>IF(TEMPLATE_SPHERE="HEAT","Гкал/час","тыс. куб. м/сутки")</f>
        <v>Гкал/час</v>
      </c>
      <c r="G455" s="680"/>
      <c r="H455" s="680">
        <v>0.223</v>
      </c>
      <c r="I455" s="1525"/>
      <c r="J455" s="1635"/>
      <c r="K455" s="1635"/>
      <c r="L455" s="1635"/>
      <c r="M455" s="1635"/>
      <c r="N455" s="1635"/>
      <c r="O455" s="1635"/>
      <c r="P455" s="1635"/>
      <c r="Q455" s="1635"/>
      <c r="R455" s="675"/>
      <c r="S455" s="1635">
        <v>0</v>
      </c>
    </row>
    <row s="1850" customFormat="1" customHeight="1" ht="22.5">
      <c r="A456" s="1632"/>
      <c r="B456" s="1635"/>
      <c r="C456" s="1928" t="s">
        <v>103</v>
      </c>
      <c r="D456" s="2108" t="s">
        <v>2106</v>
      </c>
      <c r="E456" s="2517" t="s">
        <v>2107</v>
      </c>
      <c r="F456" s="2312" t="str">
        <f>IF(TEMPLATE_SPHERE="HEAT","Гкал/час","тыс. куб. м/сутки")</f>
        <v>Гкал/час</v>
      </c>
      <c r="G456" s="680"/>
      <c r="H456" s="680">
        <v>0.125</v>
      </c>
      <c r="I456" s="1525"/>
      <c r="J456" s="1635"/>
      <c r="K456" s="1635"/>
      <c r="L456" s="1635"/>
      <c r="M456" s="1635"/>
      <c r="N456" s="1635"/>
      <c r="O456" s="1635"/>
      <c r="P456" s="1635"/>
      <c r="Q456" s="1635"/>
      <c r="R456" s="675"/>
      <c r="S456" s="1635">
        <v>0</v>
      </c>
    </row>
    <row s="1850" customFormat="1" customHeight="1" ht="22.5">
      <c r="A457" s="1632"/>
      <c r="B457" s="1635"/>
      <c r="C457" s="1928" t="s">
        <v>103</v>
      </c>
      <c r="D457" s="2108" t="s">
        <v>2108</v>
      </c>
      <c r="E457" s="2517" t="s">
        <v>2109</v>
      </c>
      <c r="F457" s="2312" t="str">
        <f>IF(TEMPLATE_SPHERE="HEAT","Гкал/час","тыс. куб. м/сутки")</f>
        <v>Гкал/час</v>
      </c>
      <c r="G457" s="680"/>
      <c r="H457" s="680">
        <v>0</v>
      </c>
      <c r="I457" s="1525"/>
      <c r="J457" s="1635"/>
      <c r="K457" s="1635"/>
      <c r="L457" s="1635"/>
      <c r="M457" s="1635"/>
      <c r="N457" s="1635"/>
      <c r="O457" s="1635"/>
      <c r="P457" s="1635"/>
      <c r="Q457" s="1635"/>
      <c r="R457" s="675"/>
      <c r="S457" s="1635">
        <v>0</v>
      </c>
    </row>
    <row s="1850" customFormat="1" customHeight="1" ht="22.5">
      <c r="A458" s="1632"/>
      <c r="B458" s="1635"/>
      <c r="C458" s="1928" t="s">
        <v>103</v>
      </c>
      <c r="D458" s="2108" t="s">
        <v>2110</v>
      </c>
      <c r="E458" s="2517" t="s">
        <v>2111</v>
      </c>
      <c r="F458" s="2312" t="str">
        <f>IF(TEMPLATE_SPHERE="HEAT","Гкал/час","тыс. куб. м/сутки")</f>
        <v>Гкал/час</v>
      </c>
      <c r="G458" s="680"/>
      <c r="H458" s="680">
        <v>0</v>
      </c>
      <c r="I458" s="1525"/>
      <c r="J458" s="1635"/>
      <c r="K458" s="1635"/>
      <c r="L458" s="1635"/>
      <c r="M458" s="1635"/>
      <c r="N458" s="1635"/>
      <c r="O458" s="1635"/>
      <c r="P458" s="1635"/>
      <c r="Q458" s="1635"/>
      <c r="R458" s="675"/>
      <c r="S458" s="1635">
        <v>0</v>
      </c>
    </row>
    <row s="1850" customFormat="1" customHeight="1" ht="22.5">
      <c r="A459" s="1632"/>
      <c r="B459" s="1635"/>
      <c r="C459" s="1928" t="s">
        <v>103</v>
      </c>
      <c r="D459" s="2108" t="s">
        <v>2112</v>
      </c>
      <c r="E459" s="2517" t="s">
        <v>2113</v>
      </c>
      <c r="F459" s="2312" t="str">
        <f>IF(TEMPLATE_SPHERE="HEAT","Гкал/час","тыс. куб. м/сутки")</f>
        <v>Гкал/час</v>
      </c>
      <c r="G459" s="680"/>
      <c r="H459" s="680">
        <v>0.375</v>
      </c>
      <c r="I459" s="1525"/>
      <c r="J459" s="1635"/>
      <c r="K459" s="1635"/>
      <c r="L459" s="1635"/>
      <c r="M459" s="1635"/>
      <c r="N459" s="1635"/>
      <c r="O459" s="1635"/>
      <c r="P459" s="1635"/>
      <c r="Q459" s="1635"/>
      <c r="R459" s="675"/>
      <c r="S459" s="1635">
        <v>0</v>
      </c>
    </row>
    <row s="1850" customFormat="1" customHeight="1" ht="22.5">
      <c r="A460" s="1632"/>
      <c r="B460" s="1635"/>
      <c r="C460" s="1928" t="s">
        <v>103</v>
      </c>
      <c r="D460" s="2108" t="s">
        <v>2114</v>
      </c>
      <c r="E460" s="2517" t="s">
        <v>2115</v>
      </c>
      <c r="F460" s="2312" t="str">
        <f>IF(TEMPLATE_SPHERE="HEAT","Гкал/час","тыс. куб. м/сутки")</f>
        <v>Гкал/час</v>
      </c>
      <c r="G460" s="680"/>
      <c r="H460" s="680">
        <v>0</v>
      </c>
      <c r="I460" s="1525"/>
      <c r="J460" s="1635"/>
      <c r="K460" s="1635"/>
      <c r="L460" s="1635"/>
      <c r="M460" s="1635"/>
      <c r="N460" s="1635"/>
      <c r="O460" s="1635"/>
      <c r="P460" s="1635"/>
      <c r="Q460" s="1635"/>
      <c r="R460" s="675"/>
      <c r="S460" s="1635">
        <v>0</v>
      </c>
    </row>
    <row s="1850" customFormat="1" customHeight="1" ht="22.5">
      <c r="A461" s="1632"/>
      <c r="B461" s="1635"/>
      <c r="C461" s="1928" t="s">
        <v>103</v>
      </c>
      <c r="D461" s="2108" t="s">
        <v>2116</v>
      </c>
      <c r="E461" s="2517" t="s">
        <v>2117</v>
      </c>
      <c r="F461" s="2312" t="str">
        <f>IF(TEMPLATE_SPHERE="HEAT","Гкал/час","тыс. куб. м/сутки")</f>
        <v>Гкал/час</v>
      </c>
      <c r="G461" s="680"/>
      <c r="H461" s="680">
        <v>0</v>
      </c>
      <c r="I461" s="1525"/>
      <c r="J461" s="1635"/>
      <c r="K461" s="1635"/>
      <c r="L461" s="1635"/>
      <c r="M461" s="1635"/>
      <c r="N461" s="1635"/>
      <c r="O461" s="1635"/>
      <c r="P461" s="1635"/>
      <c r="Q461" s="1635"/>
      <c r="R461" s="675"/>
      <c r="S461" s="1635">
        <v>0</v>
      </c>
    </row>
    <row s="1850" customFormat="1" customHeight="1" ht="22.5">
      <c r="A462" s="1632"/>
      <c r="B462" s="1635"/>
      <c r="C462" s="1928" t="s">
        <v>103</v>
      </c>
      <c r="D462" s="2108" t="s">
        <v>2118</v>
      </c>
      <c r="E462" s="2517" t="s">
        <v>2119</v>
      </c>
      <c r="F462" s="2312" t="str">
        <f>IF(TEMPLATE_SPHERE="HEAT","Гкал/час","тыс. куб. м/сутки")</f>
        <v>Гкал/час</v>
      </c>
      <c r="G462" s="680"/>
      <c r="H462" s="680">
        <v>0</v>
      </c>
      <c r="I462" s="1525"/>
      <c r="J462" s="1635"/>
      <c r="K462" s="1635"/>
      <c r="L462" s="1635"/>
      <c r="M462" s="1635"/>
      <c r="N462" s="1635"/>
      <c r="O462" s="1635"/>
      <c r="P462" s="1635"/>
      <c r="Q462" s="1635"/>
      <c r="R462" s="675"/>
      <c r="S462" s="1635">
        <v>0</v>
      </c>
    </row>
    <row s="1850" customFormat="1" customHeight="1" ht="22.5">
      <c r="A463" s="1632"/>
      <c r="B463" s="1635"/>
      <c r="C463" s="1928" t="s">
        <v>103</v>
      </c>
      <c r="D463" s="2108" t="s">
        <v>2120</v>
      </c>
      <c r="E463" s="2517" t="s">
        <v>2121</v>
      </c>
      <c r="F463" s="2312" t="str">
        <f>IF(TEMPLATE_SPHERE="HEAT","Гкал/час","тыс. куб. м/сутки")</f>
        <v>Гкал/час</v>
      </c>
      <c r="G463" s="680"/>
      <c r="H463" s="680">
        <v>0.107</v>
      </c>
      <c r="I463" s="1525"/>
      <c r="J463" s="1635"/>
      <c r="K463" s="1635"/>
      <c r="L463" s="1635"/>
      <c r="M463" s="1635"/>
      <c r="N463" s="1635"/>
      <c r="O463" s="1635"/>
      <c r="P463" s="1635"/>
      <c r="Q463" s="1635"/>
      <c r="R463" s="675"/>
      <c r="S463" s="1635">
        <v>0</v>
      </c>
    </row>
    <row s="1850" customFormat="1" customHeight="1" ht="22.5">
      <c r="A464" s="1632"/>
      <c r="B464" s="1635"/>
      <c r="C464" s="1928" t="s">
        <v>103</v>
      </c>
      <c r="D464" s="2108" t="s">
        <v>2122</v>
      </c>
      <c r="E464" s="2517" t="s">
        <v>2123</v>
      </c>
      <c r="F464" s="2312" t="str">
        <f>IF(TEMPLATE_SPHERE="HEAT","Гкал/час","тыс. куб. м/сутки")</f>
        <v>Гкал/час</v>
      </c>
      <c r="G464" s="680"/>
      <c r="H464" s="680">
        <v>14.55</v>
      </c>
      <c r="I464" s="1525"/>
      <c r="J464" s="1635"/>
      <c r="K464" s="1635"/>
      <c r="L464" s="1635"/>
      <c r="M464" s="1635"/>
      <c r="N464" s="1635"/>
      <c r="O464" s="1635"/>
      <c r="P464" s="1635"/>
      <c r="Q464" s="1635"/>
      <c r="R464" s="675"/>
      <c r="S464" s="1635">
        <v>0</v>
      </c>
    </row>
    <row s="1850" customFormat="1" customHeight="1" ht="22.5">
      <c r="A465" s="1632"/>
      <c r="B465" s="1635"/>
      <c r="C465" s="1928" t="s">
        <v>103</v>
      </c>
      <c r="D465" s="2108" t="s">
        <v>2124</v>
      </c>
      <c r="E465" s="2517" t="s">
        <v>2125</v>
      </c>
      <c r="F465" s="2312" t="str">
        <f>IF(TEMPLATE_SPHERE="HEAT","Гкал/час","тыс. куб. м/сутки")</f>
        <v>Гкал/час</v>
      </c>
      <c r="G465" s="680"/>
      <c r="H465" s="680">
        <v>1.713</v>
      </c>
      <c r="I465" s="1525"/>
      <c r="J465" s="1635"/>
      <c r="K465" s="1635"/>
      <c r="L465" s="1635"/>
      <c r="M465" s="1635"/>
      <c r="N465" s="1635"/>
      <c r="O465" s="1635"/>
      <c r="P465" s="1635"/>
      <c r="Q465" s="1635"/>
      <c r="R465" s="675"/>
      <c r="S465" s="1635">
        <v>0</v>
      </c>
    </row>
    <row s="1850" customFormat="1" customHeight="1" ht="22.5">
      <c r="A466" s="1632"/>
      <c r="B466" s="1635"/>
      <c r="C466" s="1928" t="s">
        <v>103</v>
      </c>
      <c r="D466" s="2108" t="s">
        <v>2126</v>
      </c>
      <c r="E466" s="2517" t="s">
        <v>2127</v>
      </c>
      <c r="F466" s="2312" t="str">
        <f>IF(TEMPLATE_SPHERE="HEAT","Гкал/час","тыс. куб. м/сутки")</f>
        <v>Гкал/час</v>
      </c>
      <c r="G466" s="680"/>
      <c r="H466" s="680">
        <v>0</v>
      </c>
      <c r="I466" s="1525"/>
      <c r="J466" s="1635"/>
      <c r="K466" s="1635"/>
      <c r="L466" s="1635"/>
      <c r="M466" s="1635"/>
      <c r="N466" s="1635"/>
      <c r="O466" s="1635"/>
      <c r="P466" s="1635"/>
      <c r="Q466" s="1635"/>
      <c r="R466" s="675"/>
      <c r="S466" s="1635">
        <v>0</v>
      </c>
    </row>
    <row s="1850" customFormat="1" customHeight="1" ht="22.5">
      <c r="A467" s="1632"/>
      <c r="B467" s="1635"/>
      <c r="C467" s="1928" t="s">
        <v>103</v>
      </c>
      <c r="D467" s="2108" t="s">
        <v>2128</v>
      </c>
      <c r="E467" s="2517" t="s">
        <v>2129</v>
      </c>
      <c r="F467" s="2312" t="str">
        <f>IF(TEMPLATE_SPHERE="HEAT","Гкал/час","тыс. куб. м/сутки")</f>
        <v>Гкал/час</v>
      </c>
      <c r="G467" s="680"/>
      <c r="H467" s="680">
        <v>3.652</v>
      </c>
      <c r="I467" s="1525"/>
      <c r="J467" s="1635"/>
      <c r="K467" s="1635"/>
      <c r="L467" s="1635"/>
      <c r="M467" s="1635"/>
      <c r="N467" s="1635"/>
      <c r="O467" s="1635"/>
      <c r="P467" s="1635"/>
      <c r="Q467" s="1635"/>
      <c r="R467" s="675"/>
      <c r="S467" s="1635">
        <v>0</v>
      </c>
    </row>
    <row s="1850" customFormat="1" customHeight="1" ht="22.5">
      <c r="A468" s="1632"/>
      <c r="B468" s="1635"/>
      <c r="C468" s="1928" t="s">
        <v>103</v>
      </c>
      <c r="D468" s="2108" t="s">
        <v>2130</v>
      </c>
      <c r="E468" s="2517" t="s">
        <v>2131</v>
      </c>
      <c r="F468" s="2312" t="str">
        <f>IF(TEMPLATE_SPHERE="HEAT","Гкал/час","тыс. куб. м/сутки")</f>
        <v>Гкал/час</v>
      </c>
      <c r="G468" s="680"/>
      <c r="H468" s="680">
        <v>0.006</v>
      </c>
      <c r="I468" s="1525"/>
      <c r="J468" s="1635"/>
      <c r="K468" s="1635"/>
      <c r="L468" s="1635"/>
      <c r="M468" s="1635"/>
      <c r="N468" s="1635"/>
      <c r="O468" s="1635"/>
      <c r="P468" s="1635"/>
      <c r="Q468" s="1635"/>
      <c r="R468" s="675"/>
      <c r="S468" s="1635">
        <v>0</v>
      </c>
    </row>
    <row s="1850" customFormat="1" customHeight="1" ht="22.5">
      <c r="A469" s="1632"/>
      <c r="B469" s="1635"/>
      <c r="C469" s="1928" t="s">
        <v>103</v>
      </c>
      <c r="D469" s="2108" t="s">
        <v>2132</v>
      </c>
      <c r="E469" s="2517" t="s">
        <v>2133</v>
      </c>
      <c r="F469" s="2312" t="str">
        <f>IF(TEMPLATE_SPHERE="HEAT","Гкал/час","тыс. куб. м/сутки")</f>
        <v>Гкал/час</v>
      </c>
      <c r="G469" s="680"/>
      <c r="H469" s="680">
        <v>0</v>
      </c>
      <c r="I469" s="1525"/>
      <c r="J469" s="1635"/>
      <c r="K469" s="1635"/>
      <c r="L469" s="1635"/>
      <c r="M469" s="1635"/>
      <c r="N469" s="1635"/>
      <c r="O469" s="1635"/>
      <c r="P469" s="1635"/>
      <c r="Q469" s="1635"/>
      <c r="R469" s="675"/>
      <c r="S469" s="1635">
        <v>0</v>
      </c>
    </row>
    <row s="1850" customFormat="1" customHeight="1" ht="22.5">
      <c r="A470" s="1632"/>
      <c r="B470" s="1635"/>
      <c r="C470" s="1928" t="s">
        <v>103</v>
      </c>
      <c r="D470" s="2108" t="s">
        <v>2134</v>
      </c>
      <c r="E470" s="2517" t="s">
        <v>2135</v>
      </c>
      <c r="F470" s="2312" t="str">
        <f>IF(TEMPLATE_SPHERE="HEAT","Гкал/час","тыс. куб. м/сутки")</f>
        <v>Гкал/час</v>
      </c>
      <c r="G470" s="680"/>
      <c r="H470" s="680">
        <v>0</v>
      </c>
      <c r="I470" s="1525"/>
      <c r="J470" s="1635"/>
      <c r="K470" s="1635"/>
      <c r="L470" s="1635"/>
      <c r="M470" s="1635"/>
      <c r="N470" s="1635"/>
      <c r="O470" s="1635"/>
      <c r="P470" s="1635"/>
      <c r="Q470" s="1635"/>
      <c r="R470" s="675"/>
      <c r="S470" s="1635">
        <v>0</v>
      </c>
    </row>
    <row s="1850" customFormat="1" customHeight="1" ht="22.5">
      <c r="A471" s="1632"/>
      <c r="B471" s="1635"/>
      <c r="C471" s="1928" t="s">
        <v>103</v>
      </c>
      <c r="D471" s="2108" t="s">
        <v>2136</v>
      </c>
      <c r="E471" s="2517" t="s">
        <v>2137</v>
      </c>
      <c r="F471" s="2312" t="str">
        <f>IF(TEMPLATE_SPHERE="HEAT","Гкал/час","тыс. куб. м/сутки")</f>
        <v>Гкал/час</v>
      </c>
      <c r="G471" s="680"/>
      <c r="H471" s="680">
        <v>1.966</v>
      </c>
      <c r="I471" s="1525"/>
      <c r="J471" s="1635"/>
      <c r="K471" s="1635"/>
      <c r="L471" s="1635"/>
      <c r="M471" s="1635"/>
      <c r="N471" s="1635"/>
      <c r="O471" s="1635"/>
      <c r="P471" s="1635"/>
      <c r="Q471" s="1635"/>
      <c r="R471" s="675"/>
      <c r="S471" s="1635">
        <v>0</v>
      </c>
    </row>
    <row s="1850" customFormat="1" customHeight="1" ht="22.5">
      <c r="A472" s="1632"/>
      <c r="B472" s="1635"/>
      <c r="C472" s="1928" t="s">
        <v>103</v>
      </c>
      <c r="D472" s="2108" t="s">
        <v>2138</v>
      </c>
      <c r="E472" s="2517" t="s">
        <v>2139</v>
      </c>
      <c r="F472" s="2312" t="str">
        <f>IF(TEMPLATE_SPHERE="HEAT","Гкал/час","тыс. куб. м/сутки")</f>
        <v>Гкал/час</v>
      </c>
      <c r="G472" s="680"/>
      <c r="H472" s="680">
        <v>0</v>
      </c>
      <c r="I472" s="1525"/>
      <c r="J472" s="1635"/>
      <c r="K472" s="1635"/>
      <c r="L472" s="1635"/>
      <c r="M472" s="1635"/>
      <c r="N472" s="1635"/>
      <c r="O472" s="1635"/>
      <c r="P472" s="1635"/>
      <c r="Q472" s="1635"/>
      <c r="R472" s="675"/>
      <c r="S472" s="1635">
        <v>0</v>
      </c>
    </row>
    <row s="1850" customFormat="1" customHeight="1" ht="22.5">
      <c r="A473" s="1632"/>
      <c r="B473" s="1635"/>
      <c r="C473" s="1928" t="s">
        <v>103</v>
      </c>
      <c r="D473" s="2108" t="s">
        <v>2140</v>
      </c>
      <c r="E473" s="2517" t="s">
        <v>2141</v>
      </c>
      <c r="F473" s="2312" t="str">
        <f>IF(TEMPLATE_SPHERE="HEAT","Гкал/час","тыс. куб. м/сутки")</f>
        <v>Гкал/час</v>
      </c>
      <c r="G473" s="680"/>
      <c r="H473" s="680">
        <v>1.741</v>
      </c>
      <c r="I473" s="1525"/>
      <c r="J473" s="1635"/>
      <c r="K473" s="1635"/>
      <c r="L473" s="1635"/>
      <c r="M473" s="1635"/>
      <c r="N473" s="1635"/>
      <c r="O473" s="1635"/>
      <c r="P473" s="1635"/>
      <c r="Q473" s="1635"/>
      <c r="R473" s="675"/>
      <c r="S473" s="1635">
        <v>0</v>
      </c>
    </row>
    <row s="1850" customFormat="1" customHeight="1" ht="22.5">
      <c r="A474" s="1632"/>
      <c r="B474" s="1635"/>
      <c r="C474" s="1928" t="s">
        <v>103</v>
      </c>
      <c r="D474" s="2108" t="s">
        <v>2142</v>
      </c>
      <c r="E474" s="2517" t="s">
        <v>2143</v>
      </c>
      <c r="F474" s="2312" t="str">
        <f>IF(TEMPLATE_SPHERE="HEAT","Гкал/час","тыс. куб. м/сутки")</f>
        <v>Гкал/час</v>
      </c>
      <c r="G474" s="680"/>
      <c r="H474" s="680">
        <v>0.03</v>
      </c>
      <c r="I474" s="1525"/>
      <c r="J474" s="1635"/>
      <c r="K474" s="1635"/>
      <c r="L474" s="1635"/>
      <c r="M474" s="1635"/>
      <c r="N474" s="1635"/>
      <c r="O474" s="1635"/>
      <c r="P474" s="1635"/>
      <c r="Q474" s="1635"/>
      <c r="R474" s="675"/>
      <c r="S474" s="1635">
        <v>0</v>
      </c>
    </row>
    <row s="1850" customFormat="1" customHeight="1" ht="22.5">
      <c r="A475" s="1632"/>
      <c r="B475" s="1635"/>
      <c r="C475" s="1928" t="s">
        <v>103</v>
      </c>
      <c r="D475" s="2108" t="s">
        <v>2144</v>
      </c>
      <c r="E475" s="2517" t="s">
        <v>2145</v>
      </c>
      <c r="F475" s="2312" t="str">
        <f>IF(TEMPLATE_SPHERE="HEAT","Гкал/час","тыс. куб. м/сутки")</f>
        <v>Гкал/час</v>
      </c>
      <c r="G475" s="680"/>
      <c r="H475" s="680">
        <v>0</v>
      </c>
      <c r="I475" s="1525"/>
      <c r="J475" s="1635"/>
      <c r="K475" s="1635"/>
      <c r="L475" s="1635"/>
      <c r="M475" s="1635"/>
      <c r="N475" s="1635"/>
      <c r="O475" s="1635"/>
      <c r="P475" s="1635"/>
      <c r="Q475" s="1635"/>
      <c r="R475" s="675"/>
      <c r="S475" s="1635">
        <v>0</v>
      </c>
    </row>
    <row s="1850" customFormat="1" customHeight="1" ht="22.5">
      <c r="A476" s="1632"/>
      <c r="B476" s="1635"/>
      <c r="C476" s="1928" t="s">
        <v>103</v>
      </c>
      <c r="D476" s="2108" t="s">
        <v>2146</v>
      </c>
      <c r="E476" s="2517" t="s">
        <v>2147</v>
      </c>
      <c r="F476" s="2312" t="str">
        <f>IF(TEMPLATE_SPHERE="HEAT","Гкал/час","тыс. куб. м/сутки")</f>
        <v>Гкал/час</v>
      </c>
      <c r="G476" s="680"/>
      <c r="H476" s="680">
        <v>0</v>
      </c>
      <c r="I476" s="1525"/>
      <c r="J476" s="1635"/>
      <c r="K476" s="1635"/>
      <c r="L476" s="1635"/>
      <c r="M476" s="1635"/>
      <c r="N476" s="1635"/>
      <c r="O476" s="1635"/>
      <c r="P476" s="1635"/>
      <c r="Q476" s="1635"/>
      <c r="R476" s="675"/>
      <c r="S476" s="1635">
        <v>0</v>
      </c>
    </row>
    <row s="1850" customFormat="1" customHeight="1" ht="22.5">
      <c r="A477" s="1632"/>
      <c r="B477" s="1635"/>
      <c r="C477" s="1928" t="s">
        <v>103</v>
      </c>
      <c r="D477" s="2108" t="s">
        <v>2148</v>
      </c>
      <c r="E477" s="2517" t="s">
        <v>2149</v>
      </c>
      <c r="F477" s="2312" t="str">
        <f>IF(TEMPLATE_SPHERE="HEAT","Гкал/час","тыс. куб. м/сутки")</f>
        <v>Гкал/час</v>
      </c>
      <c r="G477" s="680"/>
      <c r="H477" s="680">
        <v>0.828</v>
      </c>
      <c r="I477" s="1525"/>
      <c r="J477" s="1635"/>
      <c r="K477" s="1635"/>
      <c r="L477" s="1635"/>
      <c r="M477" s="1635"/>
      <c r="N477" s="1635"/>
      <c r="O477" s="1635"/>
      <c r="P477" s="1635"/>
      <c r="Q477" s="1635"/>
      <c r="R477" s="675"/>
      <c r="S477" s="1635">
        <v>0</v>
      </c>
    </row>
    <row s="1850" customFormat="1" customHeight="1" ht="22.5">
      <c r="A478" s="1632"/>
      <c r="B478" s="1635"/>
      <c r="C478" s="1928" t="s">
        <v>103</v>
      </c>
      <c r="D478" s="2108" t="s">
        <v>2150</v>
      </c>
      <c r="E478" s="2517" t="s">
        <v>2151</v>
      </c>
      <c r="F478" s="2312" t="str">
        <f>IF(TEMPLATE_SPHERE="HEAT","Гкал/час","тыс. куб. м/сутки")</f>
        <v>Гкал/час</v>
      </c>
      <c r="G478" s="680"/>
      <c r="H478" s="680">
        <v>3.101</v>
      </c>
      <c r="I478" s="1525"/>
      <c r="J478" s="1635"/>
      <c r="K478" s="1635"/>
      <c r="L478" s="1635"/>
      <c r="M478" s="1635"/>
      <c r="N478" s="1635"/>
      <c r="O478" s="1635"/>
      <c r="P478" s="1635"/>
      <c r="Q478" s="1635"/>
      <c r="R478" s="675"/>
      <c r="S478" s="1635">
        <v>0</v>
      </c>
    </row>
    <row s="1850" customFormat="1" customHeight="1" ht="22.5">
      <c r="A479" s="1632"/>
      <c r="B479" s="1635"/>
      <c r="C479" s="1928" t="s">
        <v>103</v>
      </c>
      <c r="D479" s="2108" t="s">
        <v>2152</v>
      </c>
      <c r="E479" s="2517" t="s">
        <v>2153</v>
      </c>
      <c r="F479" s="2312" t="str">
        <f>IF(TEMPLATE_SPHERE="HEAT","Гкал/час","тыс. куб. м/сутки")</f>
        <v>Гкал/час</v>
      </c>
      <c r="G479" s="680"/>
      <c r="H479" s="680">
        <v>0.079</v>
      </c>
      <c r="I479" s="1525"/>
      <c r="J479" s="1635"/>
      <c r="K479" s="1635"/>
      <c r="L479" s="1635"/>
      <c r="M479" s="1635"/>
      <c r="N479" s="1635"/>
      <c r="O479" s="1635"/>
      <c r="P479" s="1635"/>
      <c r="Q479" s="1635"/>
      <c r="R479" s="675"/>
      <c r="S479" s="1635">
        <v>0</v>
      </c>
    </row>
    <row s="1850" customFormat="1" customHeight="1" ht="22.5">
      <c r="A480" s="1632"/>
      <c r="B480" s="1635"/>
      <c r="C480" s="1928" t="s">
        <v>103</v>
      </c>
      <c r="D480" s="2108" t="s">
        <v>2154</v>
      </c>
      <c r="E480" s="2517" t="s">
        <v>2155</v>
      </c>
      <c r="F480" s="2312" t="str">
        <f>IF(TEMPLATE_SPHERE="HEAT","Гкал/час","тыс. куб. м/сутки")</f>
        <v>Гкал/час</v>
      </c>
      <c r="G480" s="680"/>
      <c r="H480" s="680">
        <v>0.024</v>
      </c>
      <c r="I480" s="1525"/>
      <c r="J480" s="1635"/>
      <c r="K480" s="1635"/>
      <c r="L480" s="1635"/>
      <c r="M480" s="1635"/>
      <c r="N480" s="1635"/>
      <c r="O480" s="1635"/>
      <c r="P480" s="1635"/>
      <c r="Q480" s="1635"/>
      <c r="R480" s="675"/>
      <c r="S480" s="1635">
        <v>0</v>
      </c>
    </row>
    <row s="1850" customFormat="1" customHeight="1" ht="22.5">
      <c r="A481" s="1632"/>
      <c r="B481" s="1635"/>
      <c r="C481" s="1928" t="s">
        <v>103</v>
      </c>
      <c r="D481" s="2108" t="s">
        <v>2156</v>
      </c>
      <c r="E481" s="2517" t="s">
        <v>2157</v>
      </c>
      <c r="F481" s="2312" t="str">
        <f>IF(TEMPLATE_SPHERE="HEAT","Гкал/час","тыс. куб. м/сутки")</f>
        <v>Гкал/час</v>
      </c>
      <c r="G481" s="680"/>
      <c r="H481" s="680">
        <v>4.126</v>
      </c>
      <c r="I481" s="1525"/>
      <c r="J481" s="1635"/>
      <c r="K481" s="1635"/>
      <c r="L481" s="1635"/>
      <c r="M481" s="1635"/>
      <c r="N481" s="1635"/>
      <c r="O481" s="1635"/>
      <c r="P481" s="1635"/>
      <c r="Q481" s="1635"/>
      <c r="R481" s="675"/>
      <c r="S481" s="1635">
        <v>0</v>
      </c>
    </row>
    <row s="1850" customFormat="1" customHeight="1" ht="22.5">
      <c r="A482" s="1632"/>
      <c r="B482" s="1635"/>
      <c r="C482" s="1928" t="s">
        <v>103</v>
      </c>
      <c r="D482" s="2108" t="s">
        <v>2158</v>
      </c>
      <c r="E482" s="2517" t="s">
        <v>2159</v>
      </c>
      <c r="F482" s="2312" t="str">
        <f>IF(TEMPLATE_SPHERE="HEAT","Гкал/час","тыс. куб. м/сутки")</f>
        <v>Гкал/час</v>
      </c>
      <c r="G482" s="680"/>
      <c r="H482" s="680">
        <v>0</v>
      </c>
      <c r="I482" s="1525"/>
      <c r="J482" s="1635"/>
      <c r="K482" s="1635"/>
      <c r="L482" s="1635"/>
      <c r="M482" s="1635"/>
      <c r="N482" s="1635"/>
      <c r="O482" s="1635"/>
      <c r="P482" s="1635"/>
      <c r="Q482" s="1635"/>
      <c r="R482" s="675"/>
      <c r="S482" s="1635">
        <v>0</v>
      </c>
    </row>
    <row s="1850" customFormat="1" customHeight="1" ht="22.5">
      <c r="A483" s="1632"/>
      <c r="B483" s="1635"/>
      <c r="C483" s="1928" t="s">
        <v>103</v>
      </c>
      <c r="D483" s="2108" t="s">
        <v>2160</v>
      </c>
      <c r="E483" s="2517" t="s">
        <v>2161</v>
      </c>
      <c r="F483" s="2312" t="str">
        <f>IF(TEMPLATE_SPHERE="HEAT","Гкал/час","тыс. куб. м/сутки")</f>
        <v>Гкал/час</v>
      </c>
      <c r="G483" s="680"/>
      <c r="H483" s="680">
        <v>0</v>
      </c>
      <c r="I483" s="1525"/>
      <c r="J483" s="1635"/>
      <c r="K483" s="1635"/>
      <c r="L483" s="1635"/>
      <c r="M483" s="1635"/>
      <c r="N483" s="1635"/>
      <c r="O483" s="1635"/>
      <c r="P483" s="1635"/>
      <c r="Q483" s="1635"/>
      <c r="R483" s="675"/>
      <c r="S483" s="1635">
        <v>0</v>
      </c>
    </row>
    <row s="1850" customFormat="1" customHeight="1" ht="22.5">
      <c r="A484" s="1632"/>
      <c r="B484" s="1635"/>
      <c r="C484" s="1928" t="s">
        <v>103</v>
      </c>
      <c r="D484" s="2108" t="s">
        <v>2162</v>
      </c>
      <c r="E484" s="2517" t="s">
        <v>2163</v>
      </c>
      <c r="F484" s="2312" t="str">
        <f>IF(TEMPLATE_SPHERE="HEAT","Гкал/час","тыс. куб. м/сутки")</f>
        <v>Гкал/час</v>
      </c>
      <c r="G484" s="680"/>
      <c r="H484" s="680">
        <v>0</v>
      </c>
      <c r="I484" s="1525"/>
      <c r="J484" s="1635"/>
      <c r="K484" s="1635"/>
      <c r="L484" s="1635"/>
      <c r="M484" s="1635"/>
      <c r="N484" s="1635"/>
      <c r="O484" s="1635"/>
      <c r="P484" s="1635"/>
      <c r="Q484" s="1635"/>
      <c r="R484" s="675"/>
      <c r="S484" s="1635">
        <v>0</v>
      </c>
    </row>
    <row s="1850" customFormat="1" customHeight="1" ht="22.5">
      <c r="A485" s="1632"/>
      <c r="B485" s="1635"/>
      <c r="C485" s="1928" t="s">
        <v>103</v>
      </c>
      <c r="D485" s="2108" t="s">
        <v>2164</v>
      </c>
      <c r="E485" s="2517" t="s">
        <v>2165</v>
      </c>
      <c r="F485" s="2312" t="str">
        <f>IF(TEMPLATE_SPHERE="HEAT","Гкал/час","тыс. куб. м/сутки")</f>
        <v>Гкал/час</v>
      </c>
      <c r="G485" s="680"/>
      <c r="H485" s="680">
        <v>0</v>
      </c>
      <c r="I485" s="1525"/>
      <c r="J485" s="1635"/>
      <c r="K485" s="1635"/>
      <c r="L485" s="1635"/>
      <c r="M485" s="1635"/>
      <c r="N485" s="1635"/>
      <c r="O485" s="1635"/>
      <c r="P485" s="1635"/>
      <c r="Q485" s="1635"/>
      <c r="R485" s="675"/>
      <c r="S485" s="1635">
        <v>0</v>
      </c>
    </row>
    <row s="1850" customFormat="1" customHeight="1" ht="22.5">
      <c r="A486" s="1632"/>
      <c r="B486" s="1635"/>
      <c r="C486" s="1928" t="s">
        <v>103</v>
      </c>
      <c r="D486" s="2108" t="s">
        <v>2166</v>
      </c>
      <c r="E486" s="2517" t="s">
        <v>2167</v>
      </c>
      <c r="F486" s="2312" t="str">
        <f>IF(TEMPLATE_SPHERE="HEAT","Гкал/час","тыс. куб. м/сутки")</f>
        <v>Гкал/час</v>
      </c>
      <c r="G486" s="680"/>
      <c r="H486" s="680">
        <v>0</v>
      </c>
      <c r="I486" s="1525"/>
      <c r="J486" s="1635"/>
      <c r="K486" s="1635"/>
      <c r="L486" s="1635"/>
      <c r="M486" s="1635"/>
      <c r="N486" s="1635"/>
      <c r="O486" s="1635"/>
      <c r="P486" s="1635"/>
      <c r="Q486" s="1635"/>
      <c r="R486" s="675"/>
      <c r="S486" s="1635">
        <v>0</v>
      </c>
    </row>
    <row s="1850" customFormat="1" customHeight="1" ht="22.5">
      <c r="A487" s="1632"/>
      <c r="B487" s="1635"/>
      <c r="C487" s="1928" t="s">
        <v>103</v>
      </c>
      <c r="D487" s="2108" t="s">
        <v>2168</v>
      </c>
      <c r="E487" s="2517" t="s">
        <v>2169</v>
      </c>
      <c r="F487" s="2312" t="str">
        <f>IF(TEMPLATE_SPHERE="HEAT","Гкал/час","тыс. куб. м/сутки")</f>
        <v>Гкал/час</v>
      </c>
      <c r="G487" s="680"/>
      <c r="H487" s="680">
        <v>0.017</v>
      </c>
      <c r="I487" s="1525"/>
      <c r="J487" s="1635"/>
      <c r="K487" s="1635"/>
      <c r="L487" s="1635"/>
      <c r="M487" s="1635"/>
      <c r="N487" s="1635"/>
      <c r="O487" s="1635"/>
      <c r="P487" s="1635"/>
      <c r="Q487" s="1635"/>
      <c r="R487" s="675"/>
      <c r="S487" s="1635">
        <v>0</v>
      </c>
    </row>
    <row s="1850" customFormat="1" customHeight="1" ht="22.5">
      <c r="A488" s="1632"/>
      <c r="B488" s="1635"/>
      <c r="C488" s="1928" t="s">
        <v>103</v>
      </c>
      <c r="D488" s="2108" t="s">
        <v>2170</v>
      </c>
      <c r="E488" s="2517" t="s">
        <v>2171</v>
      </c>
      <c r="F488" s="2312" t="str">
        <f>IF(TEMPLATE_SPHERE="HEAT","Гкал/час","тыс. куб. м/сутки")</f>
        <v>Гкал/час</v>
      </c>
      <c r="G488" s="680"/>
      <c r="H488" s="680">
        <v>0.045</v>
      </c>
      <c r="I488" s="1525"/>
      <c r="J488" s="1635"/>
      <c r="K488" s="1635"/>
      <c r="L488" s="1635"/>
      <c r="M488" s="1635"/>
      <c r="N488" s="1635"/>
      <c r="O488" s="1635"/>
      <c r="P488" s="1635"/>
      <c r="Q488" s="1635"/>
      <c r="R488" s="675"/>
      <c r="S488" s="1635">
        <v>0</v>
      </c>
    </row>
    <row s="1850" customFormat="1" customHeight="1" ht="22.5">
      <c r="A489" s="1632"/>
      <c r="B489" s="1635"/>
      <c r="C489" s="1928" t="s">
        <v>103</v>
      </c>
      <c r="D489" s="2108" t="s">
        <v>2172</v>
      </c>
      <c r="E489" s="2517" t="s">
        <v>2173</v>
      </c>
      <c r="F489" s="2312" t="str">
        <f>IF(TEMPLATE_SPHERE="HEAT","Гкал/час","тыс. куб. м/сутки")</f>
        <v>Гкал/час</v>
      </c>
      <c r="G489" s="680"/>
      <c r="H489" s="680">
        <v>0.131</v>
      </c>
      <c r="I489" s="1525"/>
      <c r="J489" s="1635"/>
      <c r="K489" s="1635"/>
      <c r="L489" s="1635"/>
      <c r="M489" s="1635"/>
      <c r="N489" s="1635"/>
      <c r="O489" s="1635"/>
      <c r="P489" s="1635"/>
      <c r="Q489" s="1635"/>
      <c r="R489" s="675"/>
      <c r="S489" s="1635">
        <v>0</v>
      </c>
    </row>
    <row s="1850" customFormat="1" customHeight="1" ht="22.5">
      <c r="A490" s="1632"/>
      <c r="B490" s="1635"/>
      <c r="C490" s="1928" t="s">
        <v>103</v>
      </c>
      <c r="D490" s="2108" t="s">
        <v>2174</v>
      </c>
      <c r="E490" s="2517" t="s">
        <v>2175</v>
      </c>
      <c r="F490" s="2312" t="str">
        <f>IF(TEMPLATE_SPHERE="HEAT","Гкал/час","тыс. куб. м/сутки")</f>
        <v>Гкал/час</v>
      </c>
      <c r="G490" s="680"/>
      <c r="H490" s="680">
        <v>1.124</v>
      </c>
      <c r="I490" s="1525"/>
      <c r="J490" s="1635"/>
      <c r="K490" s="1635"/>
      <c r="L490" s="1635"/>
      <c r="M490" s="1635"/>
      <c r="N490" s="1635"/>
      <c r="O490" s="1635"/>
      <c r="P490" s="1635"/>
      <c r="Q490" s="1635"/>
      <c r="R490" s="675"/>
      <c r="S490" s="1635">
        <v>0</v>
      </c>
    </row>
    <row s="1850" customFormat="1" customHeight="1" ht="22.5">
      <c r="A491" s="1632"/>
      <c r="B491" s="1635"/>
      <c r="C491" s="1928" t="s">
        <v>103</v>
      </c>
      <c r="D491" s="2108" t="s">
        <v>2176</v>
      </c>
      <c r="E491" s="2517" t="s">
        <v>2177</v>
      </c>
      <c r="F491" s="2312" t="str">
        <f>IF(TEMPLATE_SPHERE="HEAT","Гкал/час","тыс. куб. м/сутки")</f>
        <v>Гкал/час</v>
      </c>
      <c r="G491" s="680"/>
      <c r="H491" s="680">
        <v>0</v>
      </c>
      <c r="I491" s="1525"/>
      <c r="J491" s="1635"/>
      <c r="K491" s="1635"/>
      <c r="L491" s="1635"/>
      <c r="M491" s="1635"/>
      <c r="N491" s="1635"/>
      <c r="O491" s="1635"/>
      <c r="P491" s="1635"/>
      <c r="Q491" s="1635"/>
      <c r="R491" s="675"/>
      <c r="S491" s="1635">
        <v>0</v>
      </c>
    </row>
    <row s="1850" customFormat="1" customHeight="1" ht="22.5">
      <c r="A492" s="1632"/>
      <c r="B492" s="1635"/>
      <c r="C492" s="1928" t="s">
        <v>103</v>
      </c>
      <c r="D492" s="2108" t="s">
        <v>2178</v>
      </c>
      <c r="E492" s="2517" t="s">
        <v>2179</v>
      </c>
      <c r="F492" s="2312" t="str">
        <f>IF(TEMPLATE_SPHERE="HEAT","Гкал/час","тыс. куб. м/сутки")</f>
        <v>Гкал/час</v>
      </c>
      <c r="G492" s="680"/>
      <c r="H492" s="680">
        <v>0.325</v>
      </c>
      <c r="I492" s="1525"/>
      <c r="J492" s="1635"/>
      <c r="K492" s="1635"/>
      <c r="L492" s="1635"/>
      <c r="M492" s="1635"/>
      <c r="N492" s="1635"/>
      <c r="O492" s="1635"/>
      <c r="P492" s="1635"/>
      <c r="Q492" s="1635"/>
      <c r="R492" s="675"/>
      <c r="S492" s="1635">
        <v>0</v>
      </c>
    </row>
    <row s="1850" customFormat="1" customHeight="1" ht="22.5">
      <c r="A493" s="1632"/>
      <c r="B493" s="1635"/>
      <c r="C493" s="1928" t="s">
        <v>103</v>
      </c>
      <c r="D493" s="2108" t="s">
        <v>2180</v>
      </c>
      <c r="E493" s="2517" t="s">
        <v>2181</v>
      </c>
      <c r="F493" s="2312" t="str">
        <f>IF(TEMPLATE_SPHERE="HEAT","Гкал/час","тыс. куб. м/сутки")</f>
        <v>Гкал/час</v>
      </c>
      <c r="G493" s="680"/>
      <c r="H493" s="680">
        <v>0.019</v>
      </c>
      <c r="I493" s="1525"/>
      <c r="J493" s="1635"/>
      <c r="K493" s="1635"/>
      <c r="L493" s="1635"/>
      <c r="M493" s="1635"/>
      <c r="N493" s="1635"/>
      <c r="O493" s="1635"/>
      <c r="P493" s="1635"/>
      <c r="Q493" s="1635"/>
      <c r="R493" s="675"/>
      <c r="S493" s="1635">
        <v>0</v>
      </c>
    </row>
    <row s="1850" customFormat="1" customHeight="1" ht="22.5">
      <c r="A494" s="1632"/>
      <c r="B494" s="1635"/>
      <c r="C494" s="1928" t="s">
        <v>103</v>
      </c>
      <c r="D494" s="2108" t="s">
        <v>2182</v>
      </c>
      <c r="E494" s="2517" t="s">
        <v>2183</v>
      </c>
      <c r="F494" s="2312" t="str">
        <f>IF(TEMPLATE_SPHERE="HEAT","Гкал/час","тыс. куб. м/сутки")</f>
        <v>Гкал/час</v>
      </c>
      <c r="G494" s="680"/>
      <c r="H494" s="680">
        <v>13.269</v>
      </c>
      <c r="I494" s="1525"/>
      <c r="J494" s="1635"/>
      <c r="K494" s="1635"/>
      <c r="L494" s="1635"/>
      <c r="M494" s="1635"/>
      <c r="N494" s="1635"/>
      <c r="O494" s="1635"/>
      <c r="P494" s="1635"/>
      <c r="Q494" s="1635"/>
      <c r="R494" s="675"/>
      <c r="S494" s="1635">
        <v>0</v>
      </c>
    </row>
    <row s="1850" customFormat="1" customHeight="1" ht="22.5">
      <c r="A495" s="1632"/>
      <c r="B495" s="1635"/>
      <c r="C495" s="1928" t="s">
        <v>103</v>
      </c>
      <c r="D495" s="2108" t="s">
        <v>2184</v>
      </c>
      <c r="E495" s="2517" t="s">
        <v>2185</v>
      </c>
      <c r="F495" s="2312" t="str">
        <f>IF(TEMPLATE_SPHERE="HEAT","Гкал/час","тыс. куб. м/сутки")</f>
        <v>Гкал/час</v>
      </c>
      <c r="G495" s="680"/>
      <c r="H495" s="680">
        <v>0.052</v>
      </c>
      <c r="I495" s="1525"/>
      <c r="J495" s="1635"/>
      <c r="K495" s="1635"/>
      <c r="L495" s="1635"/>
      <c r="M495" s="1635"/>
      <c r="N495" s="1635"/>
      <c r="O495" s="1635"/>
      <c r="P495" s="1635"/>
      <c r="Q495" s="1635"/>
      <c r="R495" s="675"/>
      <c r="S495" s="1635">
        <v>0</v>
      </c>
    </row>
    <row s="1850" customFormat="1" customHeight="1" ht="22.5">
      <c r="A496" s="1632"/>
      <c r="B496" s="1635"/>
      <c r="C496" s="1928" t="s">
        <v>103</v>
      </c>
      <c r="D496" s="2108" t="s">
        <v>2186</v>
      </c>
      <c r="E496" s="2517" t="s">
        <v>2187</v>
      </c>
      <c r="F496" s="2312" t="str">
        <f>IF(TEMPLATE_SPHERE="HEAT","Гкал/час","тыс. куб. м/сутки")</f>
        <v>Гкал/час</v>
      </c>
      <c r="G496" s="680"/>
      <c r="H496" s="680">
        <v>0</v>
      </c>
      <c r="I496" s="1525"/>
      <c r="J496" s="1635"/>
      <c r="K496" s="1635"/>
      <c r="L496" s="1635"/>
      <c r="M496" s="1635"/>
      <c r="N496" s="1635"/>
      <c r="O496" s="1635"/>
      <c r="P496" s="1635"/>
      <c r="Q496" s="1635"/>
      <c r="R496" s="675"/>
      <c r="S496" s="1635">
        <v>0</v>
      </c>
    </row>
    <row s="1850" customFormat="1" customHeight="1" ht="22.5">
      <c r="A497" s="1632"/>
      <c r="B497" s="1635"/>
      <c r="C497" s="1928" t="s">
        <v>103</v>
      </c>
      <c r="D497" s="2108" t="s">
        <v>2188</v>
      </c>
      <c r="E497" s="2517" t="s">
        <v>2189</v>
      </c>
      <c r="F497" s="2312" t="str">
        <f>IF(TEMPLATE_SPHERE="HEAT","Гкал/час","тыс. куб. м/сутки")</f>
        <v>Гкал/час</v>
      </c>
      <c r="G497" s="680"/>
      <c r="H497" s="680">
        <v>0.02</v>
      </c>
      <c r="I497" s="1525"/>
      <c r="J497" s="1635"/>
      <c r="K497" s="1635"/>
      <c r="L497" s="1635"/>
      <c r="M497" s="1635"/>
      <c r="N497" s="1635"/>
      <c r="O497" s="1635"/>
      <c r="P497" s="1635"/>
      <c r="Q497" s="1635"/>
      <c r="R497" s="675"/>
      <c r="S497" s="1635">
        <v>0</v>
      </c>
    </row>
    <row s="1850" customFormat="1" customHeight="1" ht="22.5">
      <c r="A498" s="1632"/>
      <c r="B498" s="1635"/>
      <c r="C498" s="1928" t="s">
        <v>103</v>
      </c>
      <c r="D498" s="2108" t="s">
        <v>2190</v>
      </c>
      <c r="E498" s="2517" t="s">
        <v>2191</v>
      </c>
      <c r="F498" s="2312" t="str">
        <f>IF(TEMPLATE_SPHERE="HEAT","Гкал/час","тыс. куб. м/сутки")</f>
        <v>Гкал/час</v>
      </c>
      <c r="G498" s="680"/>
      <c r="H498" s="680">
        <v>0.533</v>
      </c>
      <c r="I498" s="1525"/>
      <c r="J498" s="1635"/>
      <c r="K498" s="1635"/>
      <c r="L498" s="1635"/>
      <c r="M498" s="1635"/>
      <c r="N498" s="1635"/>
      <c r="O498" s="1635"/>
      <c r="P498" s="1635"/>
      <c r="Q498" s="1635"/>
      <c r="R498" s="675"/>
      <c r="S498" s="1635">
        <v>0</v>
      </c>
    </row>
    <row s="1850" customFormat="1" customHeight="1" ht="22.5">
      <c r="A499" s="1632"/>
      <c r="B499" s="1635"/>
      <c r="C499" s="1928" t="s">
        <v>103</v>
      </c>
      <c r="D499" s="2108" t="s">
        <v>2192</v>
      </c>
      <c r="E499" s="2517" t="s">
        <v>2193</v>
      </c>
      <c r="F499" s="2312" t="str">
        <f>IF(TEMPLATE_SPHERE="HEAT","Гкал/час","тыс. куб. м/сутки")</f>
        <v>Гкал/час</v>
      </c>
      <c r="G499" s="680"/>
      <c r="H499" s="680">
        <v>0</v>
      </c>
      <c r="I499" s="1525"/>
      <c r="J499" s="1635"/>
      <c r="K499" s="1635"/>
      <c r="L499" s="1635"/>
      <c r="M499" s="1635"/>
      <c r="N499" s="1635"/>
      <c r="O499" s="1635"/>
      <c r="P499" s="1635"/>
      <c r="Q499" s="1635"/>
      <c r="R499" s="675"/>
      <c r="S499" s="1635">
        <v>0</v>
      </c>
    </row>
    <row s="1850" customFormat="1" customHeight="1" ht="22.5">
      <c r="A500" s="1632"/>
      <c r="B500" s="1635"/>
      <c r="C500" s="1928" t="s">
        <v>103</v>
      </c>
      <c r="D500" s="2108" t="s">
        <v>2194</v>
      </c>
      <c r="E500" s="2517" t="s">
        <v>2195</v>
      </c>
      <c r="F500" s="2312" t="str">
        <f>IF(TEMPLATE_SPHERE="HEAT","Гкал/час","тыс. куб. м/сутки")</f>
        <v>Гкал/час</v>
      </c>
      <c r="G500" s="680"/>
      <c r="H500" s="680">
        <v>0.334</v>
      </c>
      <c r="I500" s="1525"/>
      <c r="J500" s="1635"/>
      <c r="K500" s="1635"/>
      <c r="L500" s="1635"/>
      <c r="M500" s="1635"/>
      <c r="N500" s="1635"/>
      <c r="O500" s="1635"/>
      <c r="P500" s="1635"/>
      <c r="Q500" s="1635"/>
      <c r="R500" s="675"/>
      <c r="S500" s="1635">
        <v>0</v>
      </c>
    </row>
    <row s="1850" customFormat="1" customHeight="1" ht="22.5">
      <c r="A501" s="1632"/>
      <c r="B501" s="1635"/>
      <c r="C501" s="1928" t="s">
        <v>103</v>
      </c>
      <c r="D501" s="2108" t="s">
        <v>2196</v>
      </c>
      <c r="E501" s="2517" t="s">
        <v>2197</v>
      </c>
      <c r="F501" s="2312" t="str">
        <f>IF(TEMPLATE_SPHERE="HEAT","Гкал/час","тыс. куб. м/сутки")</f>
        <v>Гкал/час</v>
      </c>
      <c r="G501" s="680"/>
      <c r="H501" s="680">
        <v>0.123</v>
      </c>
      <c r="I501" s="1525"/>
      <c r="J501" s="1635"/>
      <c r="K501" s="1635"/>
      <c r="L501" s="1635"/>
      <c r="M501" s="1635"/>
      <c r="N501" s="1635"/>
      <c r="O501" s="1635"/>
      <c r="P501" s="1635"/>
      <c r="Q501" s="1635"/>
      <c r="R501" s="675"/>
      <c r="S501" s="1635">
        <v>0</v>
      </c>
    </row>
    <row s="1850" customFormat="1" customHeight="1" ht="22.5">
      <c r="A502" s="1632"/>
      <c r="B502" s="1635"/>
      <c r="C502" s="1928" t="s">
        <v>103</v>
      </c>
      <c r="D502" s="2108" t="s">
        <v>2198</v>
      </c>
      <c r="E502" s="2517" t="s">
        <v>2199</v>
      </c>
      <c r="F502" s="2312" t="str">
        <f>IF(TEMPLATE_SPHERE="HEAT","Гкал/час","тыс. куб. м/сутки")</f>
        <v>Гкал/час</v>
      </c>
      <c r="G502" s="680"/>
      <c r="H502" s="680">
        <v>0</v>
      </c>
      <c r="I502" s="1525"/>
      <c r="J502" s="1635"/>
      <c r="K502" s="1635"/>
      <c r="L502" s="1635"/>
      <c r="M502" s="1635"/>
      <c r="N502" s="1635"/>
      <c r="O502" s="1635"/>
      <c r="P502" s="1635"/>
      <c r="Q502" s="1635"/>
      <c r="R502" s="675"/>
      <c r="S502" s="1635">
        <v>0</v>
      </c>
    </row>
    <row s="1850" customFormat="1" customHeight="1" ht="22.5">
      <c r="A503" s="1632"/>
      <c r="B503" s="1635"/>
      <c r="C503" s="1928" t="s">
        <v>103</v>
      </c>
      <c r="D503" s="2108" t="s">
        <v>2200</v>
      </c>
      <c r="E503" s="2517" t="s">
        <v>2201</v>
      </c>
      <c r="F503" s="2312" t="str">
        <f>IF(TEMPLATE_SPHERE="HEAT","Гкал/час","тыс. куб. м/сутки")</f>
        <v>Гкал/час</v>
      </c>
      <c r="G503" s="680"/>
      <c r="H503" s="680">
        <v>0.67</v>
      </c>
      <c r="I503" s="1525"/>
      <c r="J503" s="1635"/>
      <c r="K503" s="1635"/>
      <c r="L503" s="1635"/>
      <c r="M503" s="1635"/>
      <c r="N503" s="1635"/>
      <c r="O503" s="1635"/>
      <c r="P503" s="1635"/>
      <c r="Q503" s="1635"/>
      <c r="R503" s="675"/>
      <c r="S503" s="1635">
        <v>0</v>
      </c>
    </row>
    <row s="1850" customFormat="1" customHeight="1" ht="22.5">
      <c r="A504" s="1632"/>
      <c r="B504" s="1635"/>
      <c r="C504" s="1928" t="s">
        <v>103</v>
      </c>
      <c r="D504" s="2108" t="s">
        <v>2202</v>
      </c>
      <c r="E504" s="2517" t="s">
        <v>2203</v>
      </c>
      <c r="F504" s="2312" t="str">
        <f>IF(TEMPLATE_SPHERE="HEAT","Гкал/час","тыс. куб. м/сутки")</f>
        <v>Гкал/час</v>
      </c>
      <c r="G504" s="680"/>
      <c r="H504" s="680">
        <v>0</v>
      </c>
      <c r="I504" s="1525"/>
      <c r="J504" s="1635"/>
      <c r="K504" s="1635"/>
      <c r="L504" s="1635"/>
      <c r="M504" s="1635"/>
      <c r="N504" s="1635"/>
      <c r="O504" s="1635"/>
      <c r="P504" s="1635"/>
      <c r="Q504" s="1635"/>
      <c r="R504" s="675"/>
      <c r="S504" s="1635">
        <v>0</v>
      </c>
    </row>
    <row s="1850" customFormat="1" customHeight="1" ht="22.5">
      <c r="A505" s="1632"/>
      <c r="B505" s="1635"/>
      <c r="C505" s="1928" t="s">
        <v>103</v>
      </c>
      <c r="D505" s="2108" t="s">
        <v>2204</v>
      </c>
      <c r="E505" s="2517" t="s">
        <v>2205</v>
      </c>
      <c r="F505" s="2312" t="str">
        <f>IF(TEMPLATE_SPHERE="HEAT","Гкал/час","тыс. куб. м/сутки")</f>
        <v>Гкал/час</v>
      </c>
      <c r="G505" s="680"/>
      <c r="H505" s="680">
        <v>0.407</v>
      </c>
      <c r="I505" s="1525"/>
      <c r="J505" s="1635"/>
      <c r="K505" s="1635"/>
      <c r="L505" s="1635"/>
      <c r="M505" s="1635"/>
      <c r="N505" s="1635"/>
      <c r="O505" s="1635"/>
      <c r="P505" s="1635"/>
      <c r="Q505" s="1635"/>
      <c r="R505" s="675"/>
      <c r="S505" s="1635">
        <v>0</v>
      </c>
    </row>
    <row s="1850" customFormat="1" customHeight="1" ht="22.5">
      <c r="A506" s="1632"/>
      <c r="B506" s="1635"/>
      <c r="C506" s="1928" t="s">
        <v>103</v>
      </c>
      <c r="D506" s="2108" t="s">
        <v>2206</v>
      </c>
      <c r="E506" s="2517" t="s">
        <v>2207</v>
      </c>
      <c r="F506" s="2312" t="str">
        <f>IF(TEMPLATE_SPHERE="HEAT","Гкал/час","тыс. куб. м/сутки")</f>
        <v>Гкал/час</v>
      </c>
      <c r="G506" s="680"/>
      <c r="H506" s="680">
        <v>0.211</v>
      </c>
      <c r="I506" s="1525"/>
      <c r="J506" s="1635"/>
      <c r="K506" s="1635"/>
      <c r="L506" s="1635"/>
      <c r="M506" s="1635"/>
      <c r="N506" s="1635"/>
      <c r="O506" s="1635"/>
      <c r="P506" s="1635"/>
      <c r="Q506" s="1635"/>
      <c r="R506" s="675"/>
      <c r="S506" s="1635">
        <v>0</v>
      </c>
    </row>
    <row s="1850" customFormat="1" customHeight="1" ht="22.5">
      <c r="A507" s="1632"/>
      <c r="B507" s="1635"/>
      <c r="C507" s="1928" t="s">
        <v>103</v>
      </c>
      <c r="D507" s="2108" t="s">
        <v>2208</v>
      </c>
      <c r="E507" s="2517" t="s">
        <v>2209</v>
      </c>
      <c r="F507" s="2312" t="str">
        <f>IF(TEMPLATE_SPHERE="HEAT","Гкал/час","тыс. куб. м/сутки")</f>
        <v>Гкал/час</v>
      </c>
      <c r="G507" s="680"/>
      <c r="H507" s="680">
        <v>1.542</v>
      </c>
      <c r="I507" s="1525"/>
      <c r="J507" s="1635"/>
      <c r="K507" s="1635"/>
      <c r="L507" s="1635"/>
      <c r="M507" s="1635"/>
      <c r="N507" s="1635"/>
      <c r="O507" s="1635"/>
      <c r="P507" s="1635"/>
      <c r="Q507" s="1635"/>
      <c r="R507" s="675"/>
      <c r="S507" s="1635">
        <v>0</v>
      </c>
    </row>
    <row s="1850" customFormat="1" customHeight="1" ht="22.5">
      <c r="A508" s="1632"/>
      <c r="B508" s="1635"/>
      <c r="C508" s="1928" t="s">
        <v>103</v>
      </c>
      <c r="D508" s="2108" t="s">
        <v>2210</v>
      </c>
      <c r="E508" s="2517" t="s">
        <v>2211</v>
      </c>
      <c r="F508" s="2312" t="str">
        <f>IF(TEMPLATE_SPHERE="HEAT","Гкал/час","тыс. куб. м/сутки")</f>
        <v>Гкал/час</v>
      </c>
      <c r="G508" s="680"/>
      <c r="H508" s="680">
        <v>0.008</v>
      </c>
      <c r="I508" s="1525"/>
      <c r="J508" s="1635"/>
      <c r="K508" s="1635"/>
      <c r="L508" s="1635"/>
      <c r="M508" s="1635"/>
      <c r="N508" s="1635"/>
      <c r="O508" s="1635"/>
      <c r="P508" s="1635"/>
      <c r="Q508" s="1635"/>
      <c r="R508" s="675"/>
      <c r="S508" s="1635">
        <v>0</v>
      </c>
    </row>
    <row s="1850" customFormat="1" customHeight="1" ht="22.5">
      <c r="A509" s="1632"/>
      <c r="B509" s="1635"/>
      <c r="C509" s="1928" t="s">
        <v>103</v>
      </c>
      <c r="D509" s="2108" t="s">
        <v>2212</v>
      </c>
      <c r="E509" s="2517" t="s">
        <v>2213</v>
      </c>
      <c r="F509" s="2312" t="str">
        <f>IF(TEMPLATE_SPHERE="HEAT","Гкал/час","тыс. куб. м/сутки")</f>
        <v>Гкал/час</v>
      </c>
      <c r="G509" s="680"/>
      <c r="H509" s="680">
        <v>0.015</v>
      </c>
      <c r="I509" s="1525"/>
      <c r="J509" s="1635"/>
      <c r="K509" s="1635"/>
      <c r="L509" s="1635"/>
      <c r="M509" s="1635"/>
      <c r="N509" s="1635"/>
      <c r="O509" s="1635"/>
      <c r="P509" s="1635"/>
      <c r="Q509" s="1635"/>
      <c r="R509" s="675"/>
      <c r="S509" s="1635">
        <v>0</v>
      </c>
    </row>
    <row s="1850" customFormat="1" customHeight="1" ht="22.5">
      <c r="A510" s="1632"/>
      <c r="B510" s="1635"/>
      <c r="C510" s="1928" t="s">
        <v>103</v>
      </c>
      <c r="D510" s="2108" t="s">
        <v>2214</v>
      </c>
      <c r="E510" s="2517" t="s">
        <v>2215</v>
      </c>
      <c r="F510" s="2312" t="str">
        <f>IF(TEMPLATE_SPHERE="HEAT","Гкал/час","тыс. куб. м/сутки")</f>
        <v>Гкал/час</v>
      </c>
      <c r="G510" s="680"/>
      <c r="H510" s="680">
        <v>0.005</v>
      </c>
      <c r="I510" s="1525"/>
      <c r="J510" s="1635"/>
      <c r="K510" s="1635"/>
      <c r="L510" s="1635"/>
      <c r="M510" s="1635"/>
      <c r="N510" s="1635"/>
      <c r="O510" s="1635"/>
      <c r="P510" s="1635"/>
      <c r="Q510" s="1635"/>
      <c r="R510" s="675"/>
      <c r="S510" s="1635">
        <v>0</v>
      </c>
    </row>
    <row s="1850" customFormat="1" customHeight="1" ht="22.5">
      <c r="A511" s="1632"/>
      <c r="B511" s="1635"/>
      <c r="C511" s="1928" t="s">
        <v>103</v>
      </c>
      <c r="D511" s="2108" t="s">
        <v>2216</v>
      </c>
      <c r="E511" s="2517" t="s">
        <v>2217</v>
      </c>
      <c r="F511" s="2312" t="str">
        <f>IF(TEMPLATE_SPHERE="HEAT","Гкал/час","тыс. куб. м/сутки")</f>
        <v>Гкал/час</v>
      </c>
      <c r="G511" s="680"/>
      <c r="H511" s="680">
        <v>1.012</v>
      </c>
      <c r="I511" s="1525"/>
      <c r="J511" s="1635"/>
      <c r="K511" s="1635"/>
      <c r="L511" s="1635"/>
      <c r="M511" s="1635"/>
      <c r="N511" s="1635"/>
      <c r="O511" s="1635"/>
      <c r="P511" s="1635"/>
      <c r="Q511" s="1635"/>
      <c r="R511" s="675"/>
      <c r="S511" s="1635">
        <v>0</v>
      </c>
    </row>
    <row s="1850" customFormat="1" customHeight="1" ht="22.5">
      <c r="A512" s="1632"/>
      <c r="B512" s="1635"/>
      <c r="C512" s="1928" t="s">
        <v>103</v>
      </c>
      <c r="D512" s="2108" t="s">
        <v>2218</v>
      </c>
      <c r="E512" s="2517" t="s">
        <v>2219</v>
      </c>
      <c r="F512" s="2312" t="str">
        <f>IF(TEMPLATE_SPHERE="HEAT","Гкал/час","тыс. куб. м/сутки")</f>
        <v>Гкал/час</v>
      </c>
      <c r="G512" s="680"/>
      <c r="H512" s="680">
        <v>0.973</v>
      </c>
      <c r="I512" s="1525"/>
      <c r="J512" s="1635"/>
      <c r="K512" s="1635"/>
      <c r="L512" s="1635"/>
      <c r="M512" s="1635"/>
      <c r="N512" s="1635"/>
      <c r="O512" s="1635"/>
      <c r="P512" s="1635"/>
      <c r="Q512" s="1635"/>
      <c r="R512" s="675"/>
      <c r="S512" s="1635">
        <v>0</v>
      </c>
    </row>
    <row s="1850" customFormat="1" customHeight="1" ht="22.5">
      <c r="A513" s="1632"/>
      <c r="B513" s="1635"/>
      <c r="C513" s="1928" t="s">
        <v>103</v>
      </c>
      <c r="D513" s="2108" t="s">
        <v>2220</v>
      </c>
      <c r="E513" s="2517" t="s">
        <v>2221</v>
      </c>
      <c r="F513" s="2312" t="str">
        <f>IF(TEMPLATE_SPHERE="HEAT","Гкал/час","тыс. куб. м/сутки")</f>
        <v>Гкал/час</v>
      </c>
      <c r="G513" s="680"/>
      <c r="H513" s="680">
        <v>0</v>
      </c>
      <c r="I513" s="1525"/>
      <c r="J513" s="1635"/>
      <c r="K513" s="1635"/>
      <c r="L513" s="1635"/>
      <c r="M513" s="1635"/>
      <c r="N513" s="1635"/>
      <c r="O513" s="1635"/>
      <c r="P513" s="1635"/>
      <c r="Q513" s="1635"/>
      <c r="R513" s="675"/>
      <c r="S513" s="1635">
        <v>0</v>
      </c>
    </row>
    <row s="1850" customFormat="1" customHeight="1" ht="22.5">
      <c r="A514" s="1632"/>
      <c r="B514" s="1635"/>
      <c r="C514" s="1928" t="s">
        <v>103</v>
      </c>
      <c r="D514" s="2108" t="s">
        <v>2222</v>
      </c>
      <c r="E514" s="2517" t="s">
        <v>2223</v>
      </c>
      <c r="F514" s="2312" t="str">
        <f>IF(TEMPLATE_SPHERE="HEAT","Гкал/час","тыс. куб. м/сутки")</f>
        <v>Гкал/час</v>
      </c>
      <c r="G514" s="680"/>
      <c r="H514" s="680">
        <v>5.007</v>
      </c>
      <c r="I514" s="1525"/>
      <c r="J514" s="1635"/>
      <c r="K514" s="1635"/>
      <c r="L514" s="1635"/>
      <c r="M514" s="1635"/>
      <c r="N514" s="1635"/>
      <c r="O514" s="1635"/>
      <c r="P514" s="1635"/>
      <c r="Q514" s="1635"/>
      <c r="R514" s="675"/>
      <c r="S514" s="1635">
        <v>0</v>
      </c>
    </row>
    <row s="1850" customFormat="1" customHeight="1" ht="22.5">
      <c r="A515" s="1632"/>
      <c r="B515" s="1635"/>
      <c r="C515" s="1928" t="s">
        <v>103</v>
      </c>
      <c r="D515" s="2108" t="s">
        <v>2224</v>
      </c>
      <c r="E515" s="2517" t="s">
        <v>2225</v>
      </c>
      <c r="F515" s="2312" t="str">
        <f>IF(TEMPLATE_SPHERE="HEAT","Гкал/час","тыс. куб. м/сутки")</f>
        <v>Гкал/час</v>
      </c>
      <c r="G515" s="680"/>
      <c r="H515" s="680">
        <v>2.63</v>
      </c>
      <c r="I515" s="1525"/>
      <c r="J515" s="1635"/>
      <c r="K515" s="1635"/>
      <c r="L515" s="1635"/>
      <c r="M515" s="1635"/>
      <c r="N515" s="1635"/>
      <c r="O515" s="1635"/>
      <c r="P515" s="1635"/>
      <c r="Q515" s="1635"/>
      <c r="R515" s="675"/>
      <c r="S515" s="1635">
        <v>0</v>
      </c>
    </row>
    <row s="1850" customFormat="1" customHeight="1" ht="22.5">
      <c r="A516" s="1632"/>
      <c r="B516" s="1635"/>
      <c r="C516" s="1928" t="s">
        <v>103</v>
      </c>
      <c r="D516" s="2108" t="s">
        <v>2226</v>
      </c>
      <c r="E516" s="2517" t="s">
        <v>2227</v>
      </c>
      <c r="F516" s="2312" t="str">
        <f>IF(TEMPLATE_SPHERE="HEAT","Гкал/час","тыс. куб. м/сутки")</f>
        <v>Гкал/час</v>
      </c>
      <c r="G516" s="680"/>
      <c r="H516" s="680">
        <v>0</v>
      </c>
      <c r="I516" s="1525"/>
      <c r="J516" s="1635"/>
      <c r="K516" s="1635"/>
      <c r="L516" s="1635"/>
      <c r="M516" s="1635"/>
      <c r="N516" s="1635"/>
      <c r="O516" s="1635"/>
      <c r="P516" s="1635"/>
      <c r="Q516" s="1635"/>
      <c r="R516" s="675"/>
      <c r="S516" s="1635">
        <v>0</v>
      </c>
    </row>
    <row s="1850" customFormat="1" customHeight="1" ht="22.5">
      <c r="A517" s="1632"/>
      <c r="B517" s="1635"/>
      <c r="C517" s="1928" t="s">
        <v>103</v>
      </c>
      <c r="D517" s="2108" t="s">
        <v>2228</v>
      </c>
      <c r="E517" s="2517" t="s">
        <v>2229</v>
      </c>
      <c r="F517" s="2312" t="str">
        <f>IF(TEMPLATE_SPHERE="HEAT","Гкал/час","тыс. куб. м/сутки")</f>
        <v>Гкал/час</v>
      </c>
      <c r="G517" s="680"/>
      <c r="H517" s="680">
        <v>0.071</v>
      </c>
      <c r="I517" s="1525"/>
      <c r="J517" s="1635"/>
      <c r="K517" s="1635"/>
      <c r="L517" s="1635"/>
      <c r="M517" s="1635"/>
      <c r="N517" s="1635"/>
      <c r="O517" s="1635"/>
      <c r="P517" s="1635"/>
      <c r="Q517" s="1635"/>
      <c r="R517" s="675"/>
      <c r="S517" s="1635">
        <v>0</v>
      </c>
    </row>
    <row s="1850" customFormat="1" customHeight="1" ht="22.5">
      <c r="A518" s="1632"/>
      <c r="B518" s="1635"/>
      <c r="C518" s="1928" t="s">
        <v>103</v>
      </c>
      <c r="D518" s="2108" t="s">
        <v>2230</v>
      </c>
      <c r="E518" s="2517" t="s">
        <v>2231</v>
      </c>
      <c r="F518" s="2312" t="str">
        <f>IF(TEMPLATE_SPHERE="HEAT","Гкал/час","тыс. куб. м/сутки")</f>
        <v>Гкал/час</v>
      </c>
      <c r="G518" s="680"/>
      <c r="H518" s="680">
        <v>0.23</v>
      </c>
      <c r="I518" s="1525"/>
      <c r="J518" s="1635"/>
      <c r="K518" s="1635"/>
      <c r="L518" s="1635"/>
      <c r="M518" s="1635"/>
      <c r="N518" s="1635"/>
      <c r="O518" s="1635"/>
      <c r="P518" s="1635"/>
      <c r="Q518" s="1635"/>
      <c r="R518" s="675"/>
      <c r="S518" s="1635">
        <v>0</v>
      </c>
    </row>
    <row s="1850" customFormat="1" customHeight="1" ht="22.5">
      <c r="A519" s="1632"/>
      <c r="B519" s="1635"/>
      <c r="C519" s="1928" t="s">
        <v>103</v>
      </c>
      <c r="D519" s="2108" t="s">
        <v>2232</v>
      </c>
      <c r="E519" s="2517" t="s">
        <v>2233</v>
      </c>
      <c r="F519" s="2312" t="str">
        <f>IF(TEMPLATE_SPHERE="HEAT","Гкал/час","тыс. куб. м/сутки")</f>
        <v>Гкал/час</v>
      </c>
      <c r="G519" s="680"/>
      <c r="H519" s="680">
        <v>0.211</v>
      </c>
      <c r="I519" s="1525"/>
      <c r="J519" s="1635"/>
      <c r="K519" s="1635"/>
      <c r="L519" s="1635"/>
      <c r="M519" s="1635"/>
      <c r="N519" s="1635"/>
      <c r="O519" s="1635"/>
      <c r="P519" s="1635"/>
      <c r="Q519" s="1635"/>
      <c r="R519" s="675"/>
      <c r="S519" s="1635">
        <v>0</v>
      </c>
    </row>
    <row s="1850" customFormat="1" customHeight="1" ht="22.5">
      <c r="A520" s="1632"/>
      <c r="B520" s="1635"/>
      <c r="C520" s="1928" t="s">
        <v>103</v>
      </c>
      <c r="D520" s="2108" t="s">
        <v>2234</v>
      </c>
      <c r="E520" s="2517" t="s">
        <v>2235</v>
      </c>
      <c r="F520" s="2312" t="str">
        <f>IF(TEMPLATE_SPHERE="HEAT","Гкал/час","тыс. куб. м/сутки")</f>
        <v>Гкал/час</v>
      </c>
      <c r="G520" s="680"/>
      <c r="H520" s="680">
        <v>0.121</v>
      </c>
      <c r="I520" s="1525"/>
      <c r="J520" s="1635"/>
      <c r="K520" s="1635"/>
      <c r="L520" s="1635"/>
      <c r="M520" s="1635"/>
      <c r="N520" s="1635"/>
      <c r="O520" s="1635"/>
      <c r="P520" s="1635"/>
      <c r="Q520" s="1635"/>
      <c r="R520" s="675"/>
      <c r="S520" s="1635">
        <v>0</v>
      </c>
    </row>
    <row s="1850" customFormat="1" customHeight="1" ht="22.5">
      <c r="A521" s="1632"/>
      <c r="B521" s="1635"/>
      <c r="C521" s="1928" t="s">
        <v>103</v>
      </c>
      <c r="D521" s="2108" t="s">
        <v>2236</v>
      </c>
      <c r="E521" s="2517" t="s">
        <v>2237</v>
      </c>
      <c r="F521" s="2312" t="str">
        <f>IF(TEMPLATE_SPHERE="HEAT","Гкал/час","тыс. куб. м/сутки")</f>
        <v>Гкал/час</v>
      </c>
      <c r="G521" s="680"/>
      <c r="H521" s="680">
        <v>0</v>
      </c>
      <c r="I521" s="1525"/>
      <c r="J521" s="1635"/>
      <c r="K521" s="1635"/>
      <c r="L521" s="1635"/>
      <c r="M521" s="1635"/>
      <c r="N521" s="1635"/>
      <c r="O521" s="1635"/>
      <c r="P521" s="1635"/>
      <c r="Q521" s="1635"/>
      <c r="R521" s="675"/>
      <c r="S521" s="1635">
        <v>0</v>
      </c>
    </row>
    <row s="1850" customFormat="1" customHeight="1" ht="22.5">
      <c r="A522" s="1632"/>
      <c r="B522" s="1635"/>
      <c r="C522" s="1928" t="s">
        <v>103</v>
      </c>
      <c r="D522" s="2108" t="s">
        <v>2238</v>
      </c>
      <c r="E522" s="2517" t="s">
        <v>2239</v>
      </c>
      <c r="F522" s="2312" t="str">
        <f>IF(TEMPLATE_SPHERE="HEAT","Гкал/час","тыс. куб. м/сутки")</f>
        <v>Гкал/час</v>
      </c>
      <c r="G522" s="680"/>
      <c r="H522" s="680">
        <v>0.109</v>
      </c>
      <c r="I522" s="1525"/>
      <c r="J522" s="1635"/>
      <c r="K522" s="1635"/>
      <c r="L522" s="1635"/>
      <c r="M522" s="1635"/>
      <c r="N522" s="1635"/>
      <c r="O522" s="1635"/>
      <c r="P522" s="1635"/>
      <c r="Q522" s="1635"/>
      <c r="R522" s="675"/>
      <c r="S522" s="1635">
        <v>0</v>
      </c>
    </row>
    <row s="1850" customFormat="1" customHeight="1" ht="22.5">
      <c r="A523" s="1632"/>
      <c r="B523" s="1635"/>
      <c r="C523" s="1928" t="s">
        <v>103</v>
      </c>
      <c r="D523" s="2108" t="s">
        <v>2240</v>
      </c>
      <c r="E523" s="2517" t="s">
        <v>2241</v>
      </c>
      <c r="F523" s="2312" t="str">
        <f>IF(TEMPLATE_SPHERE="HEAT","Гкал/час","тыс. куб. м/сутки")</f>
        <v>Гкал/час</v>
      </c>
      <c r="G523" s="680"/>
      <c r="H523" s="680">
        <v>1.303</v>
      </c>
      <c r="I523" s="1525"/>
      <c r="J523" s="1635"/>
      <c r="K523" s="1635"/>
      <c r="L523" s="1635"/>
      <c r="M523" s="1635"/>
      <c r="N523" s="1635"/>
      <c r="O523" s="1635"/>
      <c r="P523" s="1635"/>
      <c r="Q523" s="1635"/>
      <c r="R523" s="675"/>
      <c r="S523" s="1635">
        <v>0</v>
      </c>
    </row>
    <row s="1850" customFormat="1" customHeight="1" ht="22.5">
      <c r="A524" s="1632"/>
      <c r="B524" s="1635"/>
      <c r="C524" s="1928" t="s">
        <v>103</v>
      </c>
      <c r="D524" s="2108" t="s">
        <v>2242</v>
      </c>
      <c r="E524" s="2517" t="s">
        <v>2243</v>
      </c>
      <c r="F524" s="2312" t="str">
        <f>IF(TEMPLATE_SPHERE="HEAT","Гкал/час","тыс. куб. м/сутки")</f>
        <v>Гкал/час</v>
      </c>
      <c r="G524" s="680"/>
      <c r="H524" s="680">
        <v>0.301</v>
      </c>
      <c r="I524" s="1525"/>
      <c r="J524" s="1635"/>
      <c r="K524" s="1635"/>
      <c r="L524" s="1635"/>
      <c r="M524" s="1635"/>
      <c r="N524" s="1635"/>
      <c r="O524" s="1635"/>
      <c r="P524" s="1635"/>
      <c r="Q524" s="1635"/>
      <c r="R524" s="675"/>
      <c r="S524" s="1635">
        <v>0</v>
      </c>
    </row>
    <row s="1850" customFormat="1" customHeight="1" ht="22.5">
      <c r="A525" s="1632"/>
      <c r="B525" s="1635"/>
      <c r="C525" s="1928" t="s">
        <v>103</v>
      </c>
      <c r="D525" s="2108" t="s">
        <v>2244</v>
      </c>
      <c r="E525" s="2517" t="s">
        <v>2245</v>
      </c>
      <c r="F525" s="2312" t="str">
        <f>IF(TEMPLATE_SPHERE="HEAT","Гкал/час","тыс. куб. м/сутки")</f>
        <v>Гкал/час</v>
      </c>
      <c r="G525" s="680"/>
      <c r="H525" s="680">
        <v>0.48</v>
      </c>
      <c r="I525" s="1525"/>
      <c r="J525" s="1635"/>
      <c r="K525" s="1635"/>
      <c r="L525" s="1635"/>
      <c r="M525" s="1635"/>
      <c r="N525" s="1635"/>
      <c r="O525" s="1635"/>
      <c r="P525" s="1635"/>
      <c r="Q525" s="1635"/>
      <c r="R525" s="675"/>
      <c r="S525" s="1635">
        <v>0</v>
      </c>
    </row>
    <row s="1850" customFormat="1" customHeight="1" ht="22.5">
      <c r="A526" s="1632"/>
      <c r="B526" s="1635"/>
      <c r="C526" s="1928" t="s">
        <v>103</v>
      </c>
      <c r="D526" s="2108" t="s">
        <v>2246</v>
      </c>
      <c r="E526" s="2517" t="s">
        <v>2247</v>
      </c>
      <c r="F526" s="2312" t="str">
        <f>IF(TEMPLATE_SPHERE="HEAT","Гкал/час","тыс. куб. м/сутки")</f>
        <v>Гкал/час</v>
      </c>
      <c r="G526" s="680"/>
      <c r="H526" s="680">
        <v>0.299</v>
      </c>
      <c r="I526" s="1525"/>
      <c r="J526" s="1635"/>
      <c r="K526" s="1635"/>
      <c r="L526" s="1635"/>
      <c r="M526" s="1635"/>
      <c r="N526" s="1635"/>
      <c r="O526" s="1635"/>
      <c r="P526" s="1635"/>
      <c r="Q526" s="1635"/>
      <c r="R526" s="675"/>
      <c r="S526" s="1635">
        <v>0</v>
      </c>
    </row>
    <row s="1850" customFormat="1" customHeight="1" ht="22.5">
      <c r="A527" s="1632"/>
      <c r="B527" s="1635"/>
      <c r="C527" s="1928" t="s">
        <v>103</v>
      </c>
      <c r="D527" s="2108" t="s">
        <v>2248</v>
      </c>
      <c r="E527" s="2517" t="s">
        <v>2249</v>
      </c>
      <c r="F527" s="2312" t="str">
        <f>IF(TEMPLATE_SPHERE="HEAT","Гкал/час","тыс. куб. м/сутки")</f>
        <v>Гкал/час</v>
      </c>
      <c r="G527" s="680"/>
      <c r="H527" s="680">
        <v>0.249</v>
      </c>
      <c r="I527" s="1525"/>
      <c r="J527" s="1635"/>
      <c r="K527" s="1635"/>
      <c r="L527" s="1635"/>
      <c r="M527" s="1635"/>
      <c r="N527" s="1635"/>
      <c r="O527" s="1635"/>
      <c r="P527" s="1635"/>
      <c r="Q527" s="1635"/>
      <c r="R527" s="675"/>
      <c r="S527" s="1635">
        <v>0</v>
      </c>
    </row>
    <row s="1850" customFormat="1" customHeight="1" ht="22.5">
      <c r="A528" s="1632"/>
      <c r="B528" s="1635"/>
      <c r="C528" s="1928" t="s">
        <v>103</v>
      </c>
      <c r="D528" s="2108" t="s">
        <v>2250</v>
      </c>
      <c r="E528" s="2517" t="s">
        <v>2251</v>
      </c>
      <c r="F528" s="2312" t="str">
        <f>IF(TEMPLATE_SPHERE="HEAT","Гкал/час","тыс. куб. м/сутки")</f>
        <v>Гкал/час</v>
      </c>
      <c r="G528" s="680"/>
      <c r="H528" s="680">
        <v>0.019</v>
      </c>
      <c r="I528" s="1525"/>
      <c r="J528" s="1635"/>
      <c r="K528" s="1635"/>
      <c r="L528" s="1635"/>
      <c r="M528" s="1635"/>
      <c r="N528" s="1635"/>
      <c r="O528" s="1635"/>
      <c r="P528" s="1635"/>
      <c r="Q528" s="1635"/>
      <c r="R528" s="675"/>
      <c r="S528" s="1635">
        <v>0</v>
      </c>
    </row>
    <row s="1850" customFormat="1" customHeight="1" ht="22.5">
      <c r="A529" s="1632"/>
      <c r="B529" s="1635"/>
      <c r="C529" s="1928" t="s">
        <v>103</v>
      </c>
      <c r="D529" s="2108" t="s">
        <v>2252</v>
      </c>
      <c r="E529" s="2517" t="s">
        <v>2253</v>
      </c>
      <c r="F529" s="2312" t="str">
        <f>IF(TEMPLATE_SPHERE="HEAT","Гкал/час","тыс. куб. м/сутки")</f>
        <v>Гкал/час</v>
      </c>
      <c r="G529" s="680"/>
      <c r="H529" s="680">
        <v>0.006</v>
      </c>
      <c r="I529" s="1525"/>
      <c r="J529" s="1635"/>
      <c r="K529" s="1635"/>
      <c r="L529" s="1635"/>
      <c r="M529" s="1635"/>
      <c r="N529" s="1635"/>
      <c r="O529" s="1635"/>
      <c r="P529" s="1635"/>
      <c r="Q529" s="1635"/>
      <c r="R529" s="675"/>
      <c r="S529" s="1635">
        <v>0</v>
      </c>
    </row>
    <row s="1850" customFormat="1" customHeight="1" ht="22.5">
      <c r="A530" s="1632"/>
      <c r="B530" s="1635"/>
      <c r="C530" s="1928" t="s">
        <v>103</v>
      </c>
      <c r="D530" s="2108" t="s">
        <v>2254</v>
      </c>
      <c r="E530" s="2517" t="s">
        <v>2255</v>
      </c>
      <c r="F530" s="2312" t="str">
        <f>IF(TEMPLATE_SPHERE="HEAT","Гкал/час","тыс. куб. м/сутки")</f>
        <v>Гкал/час</v>
      </c>
      <c r="G530" s="680"/>
      <c r="H530" s="680">
        <v>0</v>
      </c>
      <c r="I530" s="1525"/>
      <c r="J530" s="1635"/>
      <c r="K530" s="1635"/>
      <c r="L530" s="1635"/>
      <c r="M530" s="1635"/>
      <c r="N530" s="1635"/>
      <c r="O530" s="1635"/>
      <c r="P530" s="1635"/>
      <c r="Q530" s="1635"/>
      <c r="R530" s="675"/>
      <c r="S530" s="1635">
        <v>0</v>
      </c>
    </row>
    <row s="1850" customFormat="1" customHeight="1" ht="22.5">
      <c r="A531" s="1632"/>
      <c r="B531" s="1635"/>
      <c r="C531" s="1928" t="s">
        <v>103</v>
      </c>
      <c r="D531" s="2108" t="s">
        <v>2256</v>
      </c>
      <c r="E531" s="2517" t="s">
        <v>2257</v>
      </c>
      <c r="F531" s="2312" t="str">
        <f>IF(TEMPLATE_SPHERE="HEAT","Гкал/час","тыс. куб. м/сутки")</f>
        <v>Гкал/час</v>
      </c>
      <c r="G531" s="680"/>
      <c r="H531" s="680">
        <v>0</v>
      </c>
      <c r="I531" s="1525"/>
      <c r="J531" s="1635"/>
      <c r="K531" s="1635"/>
      <c r="L531" s="1635"/>
      <c r="M531" s="1635"/>
      <c r="N531" s="1635"/>
      <c r="O531" s="1635"/>
      <c r="P531" s="1635"/>
      <c r="Q531" s="1635"/>
      <c r="R531" s="675"/>
      <c r="S531" s="1635">
        <v>0</v>
      </c>
    </row>
    <row s="1850" customFormat="1" customHeight="1" ht="22.5">
      <c r="A532" s="1632"/>
      <c r="B532" s="1635"/>
      <c r="C532" s="1928" t="s">
        <v>103</v>
      </c>
      <c r="D532" s="2108" t="s">
        <v>2258</v>
      </c>
      <c r="E532" s="2517" t="s">
        <v>2259</v>
      </c>
      <c r="F532" s="2312" t="str">
        <f>IF(TEMPLATE_SPHERE="HEAT","Гкал/час","тыс. куб. м/сутки")</f>
        <v>Гкал/час</v>
      </c>
      <c r="G532" s="680"/>
      <c r="H532" s="680">
        <v>0.036</v>
      </c>
      <c r="I532" s="1525"/>
      <c r="J532" s="1635"/>
      <c r="K532" s="1635"/>
      <c r="L532" s="1635"/>
      <c r="M532" s="1635"/>
      <c r="N532" s="1635"/>
      <c r="O532" s="1635"/>
      <c r="P532" s="1635"/>
      <c r="Q532" s="1635"/>
      <c r="R532" s="675"/>
      <c r="S532" s="1635">
        <v>0</v>
      </c>
    </row>
    <row s="1850" customFormat="1" customHeight="1" ht="22.5">
      <c r="A533" s="1632"/>
      <c r="B533" s="1635"/>
      <c r="C533" s="1928" t="s">
        <v>103</v>
      </c>
      <c r="D533" s="2108" t="s">
        <v>2260</v>
      </c>
      <c r="E533" s="2517" t="s">
        <v>2261</v>
      </c>
      <c r="F533" s="2312" t="str">
        <f>IF(TEMPLATE_SPHERE="HEAT","Гкал/час","тыс. куб. м/сутки")</f>
        <v>Гкал/час</v>
      </c>
      <c r="G533" s="680"/>
      <c r="H533" s="680">
        <v>0</v>
      </c>
      <c r="I533" s="1525"/>
      <c r="J533" s="1635"/>
      <c r="K533" s="1635"/>
      <c r="L533" s="1635"/>
      <c r="M533" s="1635"/>
      <c r="N533" s="1635"/>
      <c r="O533" s="1635"/>
      <c r="P533" s="1635"/>
      <c r="Q533" s="1635"/>
      <c r="R533" s="675"/>
      <c r="S533" s="1635">
        <v>0</v>
      </c>
    </row>
    <row s="1850" customFormat="1" customHeight="1" ht="22.5">
      <c r="A534" s="1632"/>
      <c r="B534" s="1635"/>
      <c r="C534" s="1928" t="s">
        <v>103</v>
      </c>
      <c r="D534" s="2108" t="s">
        <v>2262</v>
      </c>
      <c r="E534" s="2517" t="s">
        <v>2263</v>
      </c>
      <c r="F534" s="2312" t="str">
        <f>IF(TEMPLATE_SPHERE="HEAT","Гкал/час","тыс. куб. м/сутки")</f>
        <v>Гкал/час</v>
      </c>
      <c r="G534" s="680"/>
      <c r="H534" s="680">
        <v>0.226</v>
      </c>
      <c r="I534" s="1525"/>
      <c r="J534" s="1635"/>
      <c r="K534" s="1635"/>
      <c r="L534" s="1635"/>
      <c r="M534" s="1635"/>
      <c r="N534" s="1635"/>
      <c r="O534" s="1635"/>
      <c r="P534" s="1635"/>
      <c r="Q534" s="1635"/>
      <c r="R534" s="675"/>
      <c r="S534" s="1635">
        <v>0</v>
      </c>
    </row>
    <row s="1850" customFormat="1" customHeight="1" ht="22.5">
      <c r="A535" s="1632"/>
      <c r="B535" s="1635"/>
      <c r="C535" s="1928" t="s">
        <v>103</v>
      </c>
      <c r="D535" s="2108" t="s">
        <v>2264</v>
      </c>
      <c r="E535" s="2517" t="s">
        <v>2265</v>
      </c>
      <c r="F535" s="2312" t="str">
        <f>IF(TEMPLATE_SPHERE="HEAT","Гкал/час","тыс. куб. м/сутки")</f>
        <v>Гкал/час</v>
      </c>
      <c r="G535" s="680"/>
      <c r="H535" s="680">
        <v>0.069</v>
      </c>
      <c r="I535" s="1525"/>
      <c r="J535" s="1635"/>
      <c r="K535" s="1635"/>
      <c r="L535" s="1635"/>
      <c r="M535" s="1635"/>
      <c r="N535" s="1635"/>
      <c r="O535" s="1635"/>
      <c r="P535" s="1635"/>
      <c r="Q535" s="1635"/>
      <c r="R535" s="675"/>
      <c r="S535" s="1635">
        <v>0</v>
      </c>
    </row>
    <row s="1850" customFormat="1" customHeight="1" ht="22.5">
      <c r="A536" s="1632"/>
      <c r="B536" s="1635"/>
      <c r="C536" s="1928" t="s">
        <v>103</v>
      </c>
      <c r="D536" s="2108" t="s">
        <v>2266</v>
      </c>
      <c r="E536" s="2517" t="s">
        <v>2267</v>
      </c>
      <c r="F536" s="2312" t="str">
        <f>IF(TEMPLATE_SPHERE="HEAT","Гкал/час","тыс. куб. м/сутки")</f>
        <v>Гкал/час</v>
      </c>
      <c r="G536" s="680"/>
      <c r="H536" s="680">
        <v>0</v>
      </c>
      <c r="I536" s="1525"/>
      <c r="J536" s="1635"/>
      <c r="K536" s="1635"/>
      <c r="L536" s="1635"/>
      <c r="M536" s="1635"/>
      <c r="N536" s="1635"/>
      <c r="O536" s="1635"/>
      <c r="P536" s="1635"/>
      <c r="Q536" s="1635"/>
      <c r="R536" s="675"/>
      <c r="S536" s="1635">
        <v>0</v>
      </c>
    </row>
    <row s="1850" customFormat="1" customHeight="1" ht="22.5">
      <c r="A537" s="1632"/>
      <c r="B537" s="1635"/>
      <c r="C537" s="1928" t="s">
        <v>103</v>
      </c>
      <c r="D537" s="2108" t="s">
        <v>2268</v>
      </c>
      <c r="E537" s="2517" t="s">
        <v>2269</v>
      </c>
      <c r="F537" s="2312" t="str">
        <f>IF(TEMPLATE_SPHERE="HEAT","Гкал/час","тыс. куб. м/сутки")</f>
        <v>Гкал/час</v>
      </c>
      <c r="G537" s="680"/>
      <c r="H537" s="680">
        <v>0.131</v>
      </c>
      <c r="I537" s="1525"/>
      <c r="J537" s="1635"/>
      <c r="K537" s="1635"/>
      <c r="L537" s="1635"/>
      <c r="M537" s="1635"/>
      <c r="N537" s="1635"/>
      <c r="O537" s="1635"/>
      <c r="P537" s="1635"/>
      <c r="Q537" s="1635"/>
      <c r="R537" s="675"/>
      <c r="S537" s="1635">
        <v>0</v>
      </c>
    </row>
    <row s="1850" customFormat="1" customHeight="1" ht="22.5">
      <c r="A538" s="1632"/>
      <c r="B538" s="1635"/>
      <c r="C538" s="1928" t="s">
        <v>103</v>
      </c>
      <c r="D538" s="2108" t="s">
        <v>2270</v>
      </c>
      <c r="E538" s="2517" t="s">
        <v>2271</v>
      </c>
      <c r="F538" s="2312" t="str">
        <f>IF(TEMPLATE_SPHERE="HEAT","Гкал/час","тыс. куб. м/сутки")</f>
        <v>Гкал/час</v>
      </c>
      <c r="G538" s="680"/>
      <c r="H538" s="680">
        <v>0.812</v>
      </c>
      <c r="I538" s="1525"/>
      <c r="J538" s="1635"/>
      <c r="K538" s="1635"/>
      <c r="L538" s="1635"/>
      <c r="M538" s="1635"/>
      <c r="N538" s="1635"/>
      <c r="O538" s="1635"/>
      <c r="P538" s="1635"/>
      <c r="Q538" s="1635"/>
      <c r="R538" s="675"/>
      <c r="S538" s="1635">
        <v>0</v>
      </c>
    </row>
    <row s="1850" customFormat="1" customHeight="1" ht="22.5">
      <c r="A539" s="1632"/>
      <c r="B539" s="1635"/>
      <c r="C539" s="1928" t="s">
        <v>103</v>
      </c>
      <c r="D539" s="2108" t="s">
        <v>2272</v>
      </c>
      <c r="E539" s="2517" t="s">
        <v>2273</v>
      </c>
      <c r="F539" s="2312" t="str">
        <f>IF(TEMPLATE_SPHERE="HEAT","Гкал/час","тыс. куб. м/сутки")</f>
        <v>Гкал/час</v>
      </c>
      <c r="G539" s="680"/>
      <c r="H539" s="680">
        <v>0.224</v>
      </c>
      <c r="I539" s="1525"/>
      <c r="J539" s="1635"/>
      <c r="K539" s="1635"/>
      <c r="L539" s="1635"/>
      <c r="M539" s="1635"/>
      <c r="N539" s="1635"/>
      <c r="O539" s="1635"/>
      <c r="P539" s="1635"/>
      <c r="Q539" s="1635"/>
      <c r="R539" s="675"/>
      <c r="S539" s="1635">
        <v>0</v>
      </c>
    </row>
    <row s="1850" customFormat="1" customHeight="1" ht="22.5">
      <c r="A540" s="1632"/>
      <c r="B540" s="1635"/>
      <c r="C540" s="1928" t="s">
        <v>103</v>
      </c>
      <c r="D540" s="2108" t="s">
        <v>2274</v>
      </c>
      <c r="E540" s="2517" t="s">
        <v>2275</v>
      </c>
      <c r="F540" s="2312" t="str">
        <f>IF(TEMPLATE_SPHERE="HEAT","Гкал/час","тыс. куб. м/сутки")</f>
        <v>Гкал/час</v>
      </c>
      <c r="G540" s="680"/>
      <c r="H540" s="680">
        <v>0.256</v>
      </c>
      <c r="I540" s="1525"/>
      <c r="J540" s="1635"/>
      <c r="K540" s="1635"/>
      <c r="L540" s="1635"/>
      <c r="M540" s="1635"/>
      <c r="N540" s="1635"/>
      <c r="O540" s="1635"/>
      <c r="P540" s="1635"/>
      <c r="Q540" s="1635"/>
      <c r="R540" s="675"/>
      <c r="S540" s="1635">
        <v>0</v>
      </c>
    </row>
    <row s="1850" customFormat="1" customHeight="1" ht="22.5">
      <c r="A541" s="1632"/>
      <c r="B541" s="1635"/>
      <c r="C541" s="1928" t="s">
        <v>103</v>
      </c>
      <c r="D541" s="2108" t="s">
        <v>2276</v>
      </c>
      <c r="E541" s="2517" t="s">
        <v>2277</v>
      </c>
      <c r="F541" s="2312" t="str">
        <f>IF(TEMPLATE_SPHERE="HEAT","Гкал/час","тыс. куб. м/сутки")</f>
        <v>Гкал/час</v>
      </c>
      <c r="G541" s="680"/>
      <c r="H541" s="680">
        <v>0.351</v>
      </c>
      <c r="I541" s="1525"/>
      <c r="J541" s="1635"/>
      <c r="K541" s="1635"/>
      <c r="L541" s="1635"/>
      <c r="M541" s="1635"/>
      <c r="N541" s="1635"/>
      <c r="O541" s="1635"/>
      <c r="P541" s="1635"/>
      <c r="Q541" s="1635"/>
      <c r="R541" s="675"/>
      <c r="S541" s="1635">
        <v>0</v>
      </c>
    </row>
    <row s="1850" customFormat="1" customHeight="1" ht="22.5">
      <c r="A542" s="1632"/>
      <c r="B542" s="1635"/>
      <c r="C542" s="1928" t="s">
        <v>103</v>
      </c>
      <c r="D542" s="2108" t="s">
        <v>2278</v>
      </c>
      <c r="E542" s="2517" t="s">
        <v>2279</v>
      </c>
      <c r="F542" s="2312" t="str">
        <f>IF(TEMPLATE_SPHERE="HEAT","Гкал/час","тыс. куб. м/сутки")</f>
        <v>Гкал/час</v>
      </c>
      <c r="G542" s="680"/>
      <c r="H542" s="680">
        <v>0.156</v>
      </c>
      <c r="I542" s="1525"/>
      <c r="J542" s="1635"/>
      <c r="K542" s="1635"/>
      <c r="L542" s="1635"/>
      <c r="M542" s="1635"/>
      <c r="N542" s="1635"/>
      <c r="O542" s="1635"/>
      <c r="P542" s="1635"/>
      <c r="Q542" s="1635"/>
      <c r="R542" s="675"/>
      <c r="S542" s="1635">
        <v>0</v>
      </c>
    </row>
    <row s="1850" customFormat="1" customHeight="1" ht="22.5">
      <c r="A543" s="1632"/>
      <c r="B543" s="1635"/>
      <c r="C543" s="1928" t="s">
        <v>103</v>
      </c>
      <c r="D543" s="2108" t="s">
        <v>2280</v>
      </c>
      <c r="E543" s="2517" t="s">
        <v>2281</v>
      </c>
      <c r="F543" s="2312" t="str">
        <f>IF(TEMPLATE_SPHERE="HEAT","Гкал/час","тыс. куб. м/сутки")</f>
        <v>Гкал/час</v>
      </c>
      <c r="G543" s="680"/>
      <c r="H543" s="680">
        <v>0.162</v>
      </c>
      <c r="I543" s="1525"/>
      <c r="J543" s="1635"/>
      <c r="K543" s="1635"/>
      <c r="L543" s="1635"/>
      <c r="M543" s="1635"/>
      <c r="N543" s="1635"/>
      <c r="O543" s="1635"/>
      <c r="P543" s="1635"/>
      <c r="Q543" s="1635"/>
      <c r="R543" s="675"/>
      <c r="S543" s="1635">
        <v>0</v>
      </c>
    </row>
    <row s="1850" customFormat="1" customHeight="1" ht="22.5">
      <c r="A544" s="1632"/>
      <c r="B544" s="1635"/>
      <c r="C544" s="1928" t="s">
        <v>103</v>
      </c>
      <c r="D544" s="2108" t="s">
        <v>2282</v>
      </c>
      <c r="E544" s="2517" t="s">
        <v>2283</v>
      </c>
      <c r="F544" s="2312" t="str">
        <f>IF(TEMPLATE_SPHERE="HEAT","Гкал/час","тыс. куб. м/сутки")</f>
        <v>Гкал/час</v>
      </c>
      <c r="G544" s="680"/>
      <c r="H544" s="680">
        <v>0.084</v>
      </c>
      <c r="I544" s="1525"/>
      <c r="J544" s="1635"/>
      <c r="K544" s="1635"/>
      <c r="L544" s="1635"/>
      <c r="M544" s="1635"/>
      <c r="N544" s="1635"/>
      <c r="O544" s="1635"/>
      <c r="P544" s="1635"/>
      <c r="Q544" s="1635"/>
      <c r="R544" s="675"/>
      <c r="S544" s="1635">
        <v>0</v>
      </c>
    </row>
    <row s="1850" customFormat="1" customHeight="1" ht="22.5">
      <c r="A545" s="1632"/>
      <c r="B545" s="1635"/>
      <c r="C545" s="1928" t="s">
        <v>103</v>
      </c>
      <c r="D545" s="2108" t="s">
        <v>2284</v>
      </c>
      <c r="E545" s="2517" t="s">
        <v>2285</v>
      </c>
      <c r="F545" s="2312" t="str">
        <f>IF(TEMPLATE_SPHERE="HEAT","Гкал/час","тыс. куб. м/сутки")</f>
        <v>Гкал/час</v>
      </c>
      <c r="G545" s="680"/>
      <c r="H545" s="680">
        <v>0.154</v>
      </c>
      <c r="I545" s="1525"/>
      <c r="J545" s="1635"/>
      <c r="K545" s="1635"/>
      <c r="L545" s="1635"/>
      <c r="M545" s="1635"/>
      <c r="N545" s="1635"/>
      <c r="O545" s="1635"/>
      <c r="P545" s="1635"/>
      <c r="Q545" s="1635"/>
      <c r="R545" s="675"/>
      <c r="S545" s="1635">
        <v>0</v>
      </c>
    </row>
    <row s="1850" customFormat="1" customHeight="1" ht="22.5">
      <c r="A546" s="1632"/>
      <c r="B546" s="1635"/>
      <c r="C546" s="1928" t="s">
        <v>103</v>
      </c>
      <c r="D546" s="2108" t="s">
        <v>2286</v>
      </c>
      <c r="E546" s="2517" t="s">
        <v>2287</v>
      </c>
      <c r="F546" s="2312" t="str">
        <f>IF(TEMPLATE_SPHERE="HEAT","Гкал/час","тыс. куб. м/сутки")</f>
        <v>Гкал/час</v>
      </c>
      <c r="G546" s="680"/>
      <c r="H546" s="680">
        <v>0</v>
      </c>
      <c r="I546" s="1525"/>
      <c r="J546" s="1635"/>
      <c r="K546" s="1635"/>
      <c r="L546" s="1635"/>
      <c r="M546" s="1635"/>
      <c r="N546" s="1635"/>
      <c r="O546" s="1635"/>
      <c r="P546" s="1635"/>
      <c r="Q546" s="1635"/>
      <c r="R546" s="675"/>
      <c r="S546" s="1635">
        <v>0</v>
      </c>
    </row>
    <row s="1850" customFormat="1" customHeight="1" ht="22.5">
      <c r="A547" s="1632"/>
      <c r="B547" s="1635"/>
      <c r="C547" s="1928" t="s">
        <v>103</v>
      </c>
      <c r="D547" s="2108" t="s">
        <v>2288</v>
      </c>
      <c r="E547" s="2517" t="s">
        <v>2289</v>
      </c>
      <c r="F547" s="2312" t="str">
        <f>IF(TEMPLATE_SPHERE="HEAT","Гкал/час","тыс. куб. м/сутки")</f>
        <v>Гкал/час</v>
      </c>
      <c r="G547" s="680"/>
      <c r="H547" s="680">
        <v>0</v>
      </c>
      <c r="I547" s="1525"/>
      <c r="J547" s="1635"/>
      <c r="K547" s="1635"/>
      <c r="L547" s="1635"/>
      <c r="M547" s="1635"/>
      <c r="N547" s="1635"/>
      <c r="O547" s="1635"/>
      <c r="P547" s="1635"/>
      <c r="Q547" s="1635"/>
      <c r="R547" s="675"/>
      <c r="S547" s="1635">
        <v>0</v>
      </c>
    </row>
    <row s="1850" customFormat="1" customHeight="1" ht="22.5">
      <c r="A548" s="1632"/>
      <c r="B548" s="1635"/>
      <c r="C548" s="1928" t="s">
        <v>103</v>
      </c>
      <c r="D548" s="2108" t="s">
        <v>2290</v>
      </c>
      <c r="E548" s="2517" t="s">
        <v>2291</v>
      </c>
      <c r="F548" s="2312" t="str">
        <f>IF(TEMPLATE_SPHERE="HEAT","Гкал/час","тыс. куб. м/сутки")</f>
        <v>Гкал/час</v>
      </c>
      <c r="G548" s="680"/>
      <c r="H548" s="680">
        <v>0.147</v>
      </c>
      <c r="I548" s="1525"/>
      <c r="J548" s="1635"/>
      <c r="K548" s="1635"/>
      <c r="L548" s="1635"/>
      <c r="M548" s="1635"/>
      <c r="N548" s="1635"/>
      <c r="O548" s="1635"/>
      <c r="P548" s="1635"/>
      <c r="Q548" s="1635"/>
      <c r="R548" s="675"/>
      <c r="S548" s="1635">
        <v>0</v>
      </c>
    </row>
    <row s="1850" customFormat="1" customHeight="1" ht="22.5">
      <c r="A549" s="1632"/>
      <c r="B549" s="1635"/>
      <c r="C549" s="1928" t="s">
        <v>103</v>
      </c>
      <c r="D549" s="2108" t="s">
        <v>2292</v>
      </c>
      <c r="E549" s="2517" t="s">
        <v>2293</v>
      </c>
      <c r="F549" s="2312" t="str">
        <f>IF(TEMPLATE_SPHERE="HEAT","Гкал/час","тыс. куб. м/сутки")</f>
        <v>Гкал/час</v>
      </c>
      <c r="G549" s="680"/>
      <c r="H549" s="680">
        <v>0.304</v>
      </c>
      <c r="I549" s="1525"/>
      <c r="J549" s="1635"/>
      <c r="K549" s="1635"/>
      <c r="L549" s="1635"/>
      <c r="M549" s="1635"/>
      <c r="N549" s="1635"/>
      <c r="O549" s="1635"/>
      <c r="P549" s="1635"/>
      <c r="Q549" s="1635"/>
      <c r="R549" s="675"/>
      <c r="S549" s="1635">
        <v>0</v>
      </c>
    </row>
    <row s="1850" customFormat="1" customHeight="1" ht="22.5">
      <c r="A550" s="1632"/>
      <c r="B550" s="1635"/>
      <c r="C550" s="1928" t="s">
        <v>103</v>
      </c>
      <c r="D550" s="2108" t="s">
        <v>2294</v>
      </c>
      <c r="E550" s="2517" t="s">
        <v>2295</v>
      </c>
      <c r="F550" s="2312" t="str">
        <f>IF(TEMPLATE_SPHERE="HEAT","Гкал/час","тыс. куб. м/сутки")</f>
        <v>Гкал/час</v>
      </c>
      <c r="G550" s="680"/>
      <c r="H550" s="680">
        <v>0.537</v>
      </c>
      <c r="I550" s="1525"/>
      <c r="J550" s="1635"/>
      <c r="K550" s="1635"/>
      <c r="L550" s="1635"/>
      <c r="M550" s="1635"/>
      <c r="N550" s="1635"/>
      <c r="O550" s="1635"/>
      <c r="P550" s="1635"/>
      <c r="Q550" s="1635"/>
      <c r="R550" s="675"/>
      <c r="S550" s="1635">
        <v>0</v>
      </c>
    </row>
    <row s="1850" customFormat="1" customHeight="1" ht="22.5">
      <c r="A551" s="1632"/>
      <c r="B551" s="1635"/>
      <c r="C551" s="1928" t="s">
        <v>103</v>
      </c>
      <c r="D551" s="2108" t="s">
        <v>2296</v>
      </c>
      <c r="E551" s="2517" t="s">
        <v>2297</v>
      </c>
      <c r="F551" s="2312" t="str">
        <f>IF(TEMPLATE_SPHERE="HEAT","Гкал/час","тыс. куб. м/сутки")</f>
        <v>Гкал/час</v>
      </c>
      <c r="G551" s="680"/>
      <c r="H551" s="680">
        <v>0</v>
      </c>
      <c r="I551" s="1525"/>
      <c r="J551" s="1635"/>
      <c r="K551" s="1635"/>
      <c r="L551" s="1635"/>
      <c r="M551" s="1635"/>
      <c r="N551" s="1635"/>
      <c r="O551" s="1635"/>
      <c r="P551" s="1635"/>
      <c r="Q551" s="1635"/>
      <c r="R551" s="675"/>
      <c r="S551" s="1635">
        <v>0</v>
      </c>
    </row>
    <row s="1850" customFormat="1" customHeight="1" ht="22.5">
      <c r="A552" s="1632"/>
      <c r="B552" s="1635"/>
      <c r="C552" s="1928" t="s">
        <v>103</v>
      </c>
      <c r="D552" s="2108" t="s">
        <v>2298</v>
      </c>
      <c r="E552" s="2517" t="s">
        <v>2299</v>
      </c>
      <c r="F552" s="2312" t="str">
        <f>IF(TEMPLATE_SPHERE="HEAT","Гкал/час","тыс. куб. м/сутки")</f>
        <v>Гкал/час</v>
      </c>
      <c r="G552" s="680"/>
      <c r="H552" s="680">
        <v>0.114</v>
      </c>
      <c r="I552" s="1525"/>
      <c r="J552" s="1635"/>
      <c r="K552" s="1635"/>
      <c r="L552" s="1635"/>
      <c r="M552" s="1635"/>
      <c r="N552" s="1635"/>
      <c r="O552" s="1635"/>
      <c r="P552" s="1635"/>
      <c r="Q552" s="1635"/>
      <c r="R552" s="675"/>
      <c r="S552" s="1635">
        <v>0</v>
      </c>
    </row>
    <row s="1850" customFormat="1" customHeight="1" ht="22.5">
      <c r="A553" s="1632"/>
      <c r="B553" s="1635"/>
      <c r="C553" s="1928" t="s">
        <v>103</v>
      </c>
      <c r="D553" s="2108" t="s">
        <v>2300</v>
      </c>
      <c r="E553" s="2517" t="s">
        <v>2301</v>
      </c>
      <c r="F553" s="2312" t="str">
        <f>IF(TEMPLATE_SPHERE="HEAT","Гкал/час","тыс. куб. м/сутки")</f>
        <v>Гкал/час</v>
      </c>
      <c r="G553" s="680"/>
      <c r="H553" s="680">
        <v>0.069</v>
      </c>
      <c r="I553" s="1525"/>
      <c r="J553" s="1635"/>
      <c r="K553" s="1635"/>
      <c r="L553" s="1635"/>
      <c r="M553" s="1635"/>
      <c r="N553" s="1635"/>
      <c r="O553" s="1635"/>
      <c r="P553" s="1635"/>
      <c r="Q553" s="1635"/>
      <c r="R553" s="675"/>
      <c r="S553" s="1635">
        <v>0</v>
      </c>
    </row>
    <row s="1850" customFormat="1" customHeight="1" ht="22.5">
      <c r="A554" s="1632"/>
      <c r="B554" s="1635"/>
      <c r="C554" s="1928" t="s">
        <v>103</v>
      </c>
      <c r="D554" s="2108" t="s">
        <v>2302</v>
      </c>
      <c r="E554" s="2517" t="s">
        <v>2303</v>
      </c>
      <c r="F554" s="2312" t="str">
        <f>IF(TEMPLATE_SPHERE="HEAT","Гкал/час","тыс. куб. м/сутки")</f>
        <v>Гкал/час</v>
      </c>
      <c r="G554" s="680"/>
      <c r="H554" s="680">
        <v>11.46</v>
      </c>
      <c r="I554" s="1525"/>
      <c r="J554" s="1635"/>
      <c r="K554" s="1635"/>
      <c r="L554" s="1635"/>
      <c r="M554" s="1635"/>
      <c r="N554" s="1635"/>
      <c r="O554" s="1635"/>
      <c r="P554" s="1635"/>
      <c r="Q554" s="1635"/>
      <c r="R554" s="675"/>
      <c r="S554" s="1635">
        <v>0</v>
      </c>
    </row>
    <row s="1850" customFormat="1" customHeight="1" ht="22.5">
      <c r="A555" s="1632"/>
      <c r="B555" s="1635"/>
      <c r="C555" s="1928" t="s">
        <v>103</v>
      </c>
      <c r="D555" s="2108" t="s">
        <v>2304</v>
      </c>
      <c r="E555" s="2517" t="s">
        <v>2305</v>
      </c>
      <c r="F555" s="2312" t="str">
        <f>IF(TEMPLATE_SPHERE="HEAT","Гкал/час","тыс. куб. м/сутки")</f>
        <v>Гкал/час</v>
      </c>
      <c r="G555" s="680"/>
      <c r="H555" s="680">
        <v>2.129</v>
      </c>
      <c r="I555" s="1525"/>
      <c r="J555" s="1635"/>
      <c r="K555" s="1635"/>
      <c r="L555" s="1635"/>
      <c r="M555" s="1635"/>
      <c r="N555" s="1635"/>
      <c r="O555" s="1635"/>
      <c r="P555" s="1635"/>
      <c r="Q555" s="1635"/>
      <c r="R555" s="675"/>
      <c r="S555" s="1635">
        <v>0</v>
      </c>
    </row>
    <row s="1850" customFormat="1" customHeight="1" ht="22.5">
      <c r="A556" s="1632"/>
      <c r="B556" s="1635"/>
      <c r="C556" s="1928" t="s">
        <v>103</v>
      </c>
      <c r="D556" s="2108" t="s">
        <v>2306</v>
      </c>
      <c r="E556" s="2517" t="s">
        <v>2307</v>
      </c>
      <c r="F556" s="2312" t="str">
        <f>IF(TEMPLATE_SPHERE="HEAT","Гкал/час","тыс. куб. м/сутки")</f>
        <v>Гкал/час</v>
      </c>
      <c r="G556" s="680"/>
      <c r="H556" s="680">
        <v>23.778</v>
      </c>
      <c r="I556" s="1525"/>
      <c r="J556" s="1635"/>
      <c r="K556" s="1635"/>
      <c r="L556" s="1635"/>
      <c r="M556" s="1635"/>
      <c r="N556" s="1635"/>
      <c r="O556" s="1635"/>
      <c r="P556" s="1635"/>
      <c r="Q556" s="1635"/>
      <c r="R556" s="675"/>
      <c r="S556" s="1635">
        <v>0</v>
      </c>
    </row>
    <row s="1850" customFormat="1" customHeight="1" ht="22.5">
      <c r="A557" s="1632"/>
      <c r="B557" s="1635"/>
      <c r="C557" s="1928" t="s">
        <v>103</v>
      </c>
      <c r="D557" s="2108" t="s">
        <v>2308</v>
      </c>
      <c r="E557" s="2517" t="s">
        <v>2309</v>
      </c>
      <c r="F557" s="2312" t="str">
        <f>IF(TEMPLATE_SPHERE="HEAT","Гкал/час","тыс. куб. м/сутки")</f>
        <v>Гкал/час</v>
      </c>
      <c r="G557" s="680"/>
      <c r="H557" s="680">
        <v>7.802</v>
      </c>
      <c r="I557" s="1525"/>
      <c r="J557" s="1635"/>
      <c r="K557" s="1635"/>
      <c r="L557" s="1635"/>
      <c r="M557" s="1635"/>
      <c r="N557" s="1635"/>
      <c r="O557" s="1635"/>
      <c r="P557" s="1635"/>
      <c r="Q557" s="1635"/>
      <c r="R557" s="675"/>
      <c r="S557" s="1635">
        <v>0</v>
      </c>
    </row>
    <row s="1850" customFormat="1" customHeight="1" ht="22.5">
      <c r="A558" s="1632"/>
      <c r="B558" s="1635"/>
      <c r="C558" s="1928" t="s">
        <v>103</v>
      </c>
      <c r="D558" s="2108" t="s">
        <v>2310</v>
      </c>
      <c r="E558" s="2517" t="s">
        <v>2311</v>
      </c>
      <c r="F558" s="2312" t="str">
        <f>IF(TEMPLATE_SPHERE="HEAT","Гкал/час","тыс. куб. м/сутки")</f>
        <v>Гкал/час</v>
      </c>
      <c r="G558" s="680"/>
      <c r="H558" s="680">
        <v>34.001</v>
      </c>
      <c r="I558" s="1525"/>
      <c r="J558" s="1635"/>
      <c r="K558" s="1635"/>
      <c r="L558" s="1635"/>
      <c r="M558" s="1635"/>
      <c r="N558" s="1635"/>
      <c r="O558" s="1635"/>
      <c r="P558" s="1635"/>
      <c r="Q558" s="1635"/>
      <c r="R558" s="675"/>
      <c r="S558" s="1635">
        <v>0</v>
      </c>
    </row>
    <row s="1850" customFormat="1" customHeight="1" ht="22.5">
      <c r="A559" s="1632"/>
      <c r="B559" s="1635"/>
      <c r="C559" s="1928" t="s">
        <v>103</v>
      </c>
      <c r="D559" s="2108" t="s">
        <v>2312</v>
      </c>
      <c r="E559" s="2517" t="s">
        <v>2313</v>
      </c>
      <c r="F559" s="2312" t="str">
        <f>IF(TEMPLATE_SPHERE="HEAT","Гкал/час","тыс. куб. м/сутки")</f>
        <v>Гкал/час</v>
      </c>
      <c r="G559" s="680"/>
      <c r="H559" s="680">
        <v>2.239</v>
      </c>
      <c r="I559" s="1525"/>
      <c r="J559" s="1635"/>
      <c r="K559" s="1635"/>
      <c r="L559" s="1635"/>
      <c r="M559" s="1635"/>
      <c r="N559" s="1635"/>
      <c r="O559" s="1635"/>
      <c r="P559" s="1635"/>
      <c r="Q559" s="1635"/>
      <c r="R559" s="675"/>
      <c r="S559" s="1635">
        <v>0</v>
      </c>
    </row>
    <row s="1850" customFormat="1" customHeight="1" ht="22.5">
      <c r="A560" s="1632"/>
      <c r="B560" s="1635"/>
      <c r="C560" s="1928" t="s">
        <v>103</v>
      </c>
      <c r="D560" s="2108" t="s">
        <v>2314</v>
      </c>
      <c r="E560" s="2517" t="s">
        <v>2315</v>
      </c>
      <c r="F560" s="2312" t="str">
        <f>IF(TEMPLATE_SPHERE="HEAT","Гкал/час","тыс. куб. м/сутки")</f>
        <v>Гкал/час</v>
      </c>
      <c r="G560" s="680"/>
      <c r="H560" s="680">
        <v>1.145</v>
      </c>
      <c r="I560" s="1525"/>
      <c r="J560" s="1635"/>
      <c r="K560" s="1635"/>
      <c r="L560" s="1635"/>
      <c r="M560" s="1635"/>
      <c r="N560" s="1635"/>
      <c r="O560" s="1635"/>
      <c r="P560" s="1635"/>
      <c r="Q560" s="1635"/>
      <c r="R560" s="675"/>
      <c r="S560" s="1635">
        <v>0</v>
      </c>
    </row>
    <row s="1850" customFormat="1" customHeight="1" ht="22.5">
      <c r="A561" s="1632"/>
      <c r="B561" s="1635"/>
      <c r="C561" s="1928" t="s">
        <v>103</v>
      </c>
      <c r="D561" s="2108" t="s">
        <v>2316</v>
      </c>
      <c r="E561" s="2517" t="s">
        <v>2317</v>
      </c>
      <c r="F561" s="2312" t="str">
        <f>IF(TEMPLATE_SPHERE="HEAT","Гкал/час","тыс. куб. м/сутки")</f>
        <v>Гкал/час</v>
      </c>
      <c r="G561" s="680"/>
      <c r="H561" s="680">
        <v>0.69</v>
      </c>
      <c r="I561" s="1525"/>
      <c r="J561" s="1635"/>
      <c r="K561" s="1635"/>
      <c r="L561" s="1635"/>
      <c r="M561" s="1635"/>
      <c r="N561" s="1635"/>
      <c r="O561" s="1635"/>
      <c r="P561" s="1635"/>
      <c r="Q561" s="1635"/>
      <c r="R561" s="675"/>
      <c r="S561" s="1635">
        <v>0</v>
      </c>
    </row>
    <row s="1850" customFormat="1" customHeight="1" ht="22.5">
      <c r="A562" s="1632"/>
      <c r="B562" s="1635"/>
      <c r="C562" s="1928" t="s">
        <v>103</v>
      </c>
      <c r="D562" s="2108" t="s">
        <v>2318</v>
      </c>
      <c r="E562" s="2517" t="s">
        <v>2319</v>
      </c>
      <c r="F562" s="2312" t="str">
        <f>IF(TEMPLATE_SPHERE="HEAT","Гкал/час","тыс. куб. м/сутки")</f>
        <v>Гкал/час</v>
      </c>
      <c r="G562" s="680"/>
      <c r="H562" s="680">
        <v>0</v>
      </c>
      <c r="I562" s="1525"/>
      <c r="J562" s="1635"/>
      <c r="K562" s="1635"/>
      <c r="L562" s="1635"/>
      <c r="M562" s="1635"/>
      <c r="N562" s="1635"/>
      <c r="O562" s="1635"/>
      <c r="P562" s="1635"/>
      <c r="Q562" s="1635"/>
      <c r="R562" s="675"/>
      <c r="S562" s="1635">
        <v>0</v>
      </c>
    </row>
    <row s="1850" customFormat="1" customHeight="1" ht="22.5">
      <c r="A563" s="1632"/>
      <c r="B563" s="1635"/>
      <c r="C563" s="1928" t="s">
        <v>103</v>
      </c>
      <c r="D563" s="2108" t="s">
        <v>2320</v>
      </c>
      <c r="E563" s="2517" t="s">
        <v>2321</v>
      </c>
      <c r="F563" s="2312" t="str">
        <f>IF(TEMPLATE_SPHERE="HEAT","Гкал/час","тыс. куб. м/сутки")</f>
        <v>Гкал/час</v>
      </c>
      <c r="G563" s="680"/>
      <c r="H563" s="680">
        <v>0.069</v>
      </c>
      <c r="I563" s="1525"/>
      <c r="J563" s="1635"/>
      <c r="K563" s="1635"/>
      <c r="L563" s="1635"/>
      <c r="M563" s="1635"/>
      <c r="N563" s="1635"/>
      <c r="O563" s="1635"/>
      <c r="P563" s="1635"/>
      <c r="Q563" s="1635"/>
      <c r="R563" s="675"/>
      <c r="S563" s="1635">
        <v>0</v>
      </c>
    </row>
    <row s="1850" customFormat="1" customHeight="1" ht="22.5">
      <c r="A564" s="1632"/>
      <c r="B564" s="1635"/>
      <c r="C564" s="1928" t="s">
        <v>103</v>
      </c>
      <c r="D564" s="2108" t="s">
        <v>2322</v>
      </c>
      <c r="E564" s="2517" t="s">
        <v>2323</v>
      </c>
      <c r="F564" s="2312" t="str">
        <f>IF(TEMPLATE_SPHERE="HEAT","Гкал/час","тыс. куб. м/сутки")</f>
        <v>Гкал/час</v>
      </c>
      <c r="G564" s="680"/>
      <c r="H564" s="680">
        <v>0.31</v>
      </c>
      <c r="I564" s="1525"/>
      <c r="J564" s="1635"/>
      <c r="K564" s="1635"/>
      <c r="L564" s="1635"/>
      <c r="M564" s="1635"/>
      <c r="N564" s="1635"/>
      <c r="O564" s="1635"/>
      <c r="P564" s="1635"/>
      <c r="Q564" s="1635"/>
      <c r="R564" s="675"/>
      <c r="S564" s="1635">
        <v>0</v>
      </c>
    </row>
    <row s="1850" customFormat="1" customHeight="1" ht="22.5">
      <c r="A565" s="1632"/>
      <c r="B565" s="1635"/>
      <c r="C565" s="1928" t="s">
        <v>103</v>
      </c>
      <c r="D565" s="2108" t="s">
        <v>2324</v>
      </c>
      <c r="E565" s="2517" t="s">
        <v>2325</v>
      </c>
      <c r="F565" s="2312" t="str">
        <f>IF(TEMPLATE_SPHERE="HEAT","Гкал/час","тыс. куб. м/сутки")</f>
        <v>Гкал/час</v>
      </c>
      <c r="G565" s="680"/>
      <c r="H565" s="680">
        <v>0.218</v>
      </c>
      <c r="I565" s="1525"/>
      <c r="J565" s="1635"/>
      <c r="K565" s="1635"/>
      <c r="L565" s="1635"/>
      <c r="M565" s="1635"/>
      <c r="N565" s="1635"/>
      <c r="O565" s="1635"/>
      <c r="P565" s="1635"/>
      <c r="Q565" s="1635"/>
      <c r="R565" s="675"/>
      <c r="S565" s="1635">
        <v>0</v>
      </c>
    </row>
    <row s="1850" customFormat="1" customHeight="1" ht="22.5">
      <c r="A566" s="1632"/>
      <c r="B566" s="1635"/>
      <c r="C566" s="1928" t="s">
        <v>103</v>
      </c>
      <c r="D566" s="2108" t="s">
        <v>2326</v>
      </c>
      <c r="E566" s="2517" t="s">
        <v>2327</v>
      </c>
      <c r="F566" s="2312" t="str">
        <f>IF(TEMPLATE_SPHERE="HEAT","Гкал/час","тыс. куб. м/сутки")</f>
        <v>Гкал/час</v>
      </c>
      <c r="G566" s="680"/>
      <c r="H566" s="680">
        <v>0</v>
      </c>
      <c r="I566" s="1525"/>
      <c r="J566" s="1635"/>
      <c r="K566" s="1635"/>
      <c r="L566" s="1635"/>
      <c r="M566" s="1635"/>
      <c r="N566" s="1635"/>
      <c r="O566" s="1635"/>
      <c r="P566" s="1635"/>
      <c r="Q566" s="1635"/>
      <c r="R566" s="675"/>
      <c r="S566" s="1635">
        <v>0</v>
      </c>
    </row>
    <row s="1850" customFormat="1" customHeight="1" ht="22.5">
      <c r="A567" s="1632"/>
      <c r="B567" s="1635"/>
      <c r="C567" s="1928" t="s">
        <v>103</v>
      </c>
      <c r="D567" s="2108" t="s">
        <v>2328</v>
      </c>
      <c r="E567" s="2517" t="s">
        <v>2329</v>
      </c>
      <c r="F567" s="2312" t="str">
        <f>IF(TEMPLATE_SPHERE="HEAT","Гкал/час","тыс. куб. м/сутки")</f>
        <v>Гкал/час</v>
      </c>
      <c r="G567" s="680"/>
      <c r="H567" s="680">
        <v>0</v>
      </c>
      <c r="I567" s="1525"/>
      <c r="J567" s="1635"/>
      <c r="K567" s="1635"/>
      <c r="L567" s="1635"/>
      <c r="M567" s="1635"/>
      <c r="N567" s="1635"/>
      <c r="O567" s="1635"/>
      <c r="P567" s="1635"/>
      <c r="Q567" s="1635"/>
      <c r="R567" s="675"/>
      <c r="S567" s="1635">
        <v>0</v>
      </c>
    </row>
    <row s="1850" customFormat="1" customHeight="1" ht="22.5">
      <c r="A568" s="1632"/>
      <c r="B568" s="1635"/>
      <c r="C568" s="1928" t="s">
        <v>103</v>
      </c>
      <c r="D568" s="2108" t="s">
        <v>2330</v>
      </c>
      <c r="E568" s="2517" t="s">
        <v>2331</v>
      </c>
      <c r="F568" s="2312" t="str">
        <f>IF(TEMPLATE_SPHERE="HEAT","Гкал/час","тыс. куб. м/сутки")</f>
        <v>Гкал/час</v>
      </c>
      <c r="G568" s="680"/>
      <c r="H568" s="680">
        <v>0.132</v>
      </c>
      <c r="I568" s="1525"/>
      <c r="J568" s="1635"/>
      <c r="K568" s="1635"/>
      <c r="L568" s="1635"/>
      <c r="M568" s="1635"/>
      <c r="N568" s="1635"/>
      <c r="O568" s="1635"/>
      <c r="P568" s="1635"/>
      <c r="Q568" s="1635"/>
      <c r="R568" s="675"/>
      <c r="S568" s="1635">
        <v>0</v>
      </c>
    </row>
    <row s="1850" customFormat="1" customHeight="1" ht="22.5">
      <c r="A569" s="1632"/>
      <c r="B569" s="1635"/>
      <c r="C569" s="1928" t="s">
        <v>103</v>
      </c>
      <c r="D569" s="2108" t="s">
        <v>2332</v>
      </c>
      <c r="E569" s="2517" t="s">
        <v>2333</v>
      </c>
      <c r="F569" s="2312" t="str">
        <f>IF(TEMPLATE_SPHERE="HEAT","Гкал/час","тыс. куб. м/сутки")</f>
        <v>Гкал/час</v>
      </c>
      <c r="G569" s="680"/>
      <c r="H569" s="680">
        <v>0.126</v>
      </c>
      <c r="I569" s="1525"/>
      <c r="J569" s="1635"/>
      <c r="K569" s="1635"/>
      <c r="L569" s="1635"/>
      <c r="M569" s="1635"/>
      <c r="N569" s="1635"/>
      <c r="O569" s="1635"/>
      <c r="P569" s="1635"/>
      <c r="Q569" s="1635"/>
      <c r="R569" s="675"/>
      <c r="S569" s="1635">
        <v>0</v>
      </c>
    </row>
    <row s="1850" customFormat="1" customHeight="1" ht="22.5">
      <c r="A570" s="1632"/>
      <c r="B570" s="1635"/>
      <c r="C570" s="1928" t="s">
        <v>103</v>
      </c>
      <c r="D570" s="2108" t="s">
        <v>2334</v>
      </c>
      <c r="E570" s="2517" t="s">
        <v>2335</v>
      </c>
      <c r="F570" s="2312" t="str">
        <f>IF(TEMPLATE_SPHERE="HEAT","Гкал/час","тыс. куб. м/сутки")</f>
        <v>Гкал/час</v>
      </c>
      <c r="G570" s="680"/>
      <c r="H570" s="680">
        <v>0.165</v>
      </c>
      <c r="I570" s="1525"/>
      <c r="J570" s="1635"/>
      <c r="K570" s="1635"/>
      <c r="L570" s="1635"/>
      <c r="M570" s="1635"/>
      <c r="N570" s="1635"/>
      <c r="O570" s="1635"/>
      <c r="P570" s="1635"/>
      <c r="Q570" s="1635"/>
      <c r="R570" s="675"/>
      <c r="S570" s="1635">
        <v>0</v>
      </c>
    </row>
    <row s="1850" customFormat="1" customHeight="1" ht="22.5">
      <c r="A571" s="1632"/>
      <c r="B571" s="1635"/>
      <c r="C571" s="1928" t="s">
        <v>103</v>
      </c>
      <c r="D571" s="2108" t="s">
        <v>2336</v>
      </c>
      <c r="E571" s="2517" t="s">
        <v>2337</v>
      </c>
      <c r="F571" s="2312" t="str">
        <f>IF(TEMPLATE_SPHERE="HEAT","Гкал/час","тыс. куб. м/сутки")</f>
        <v>Гкал/час</v>
      </c>
      <c r="G571" s="680"/>
      <c r="H571" s="680">
        <v>0</v>
      </c>
      <c r="I571" s="1525"/>
      <c r="J571" s="1635"/>
      <c r="K571" s="1635"/>
      <c r="L571" s="1635"/>
      <c r="M571" s="1635"/>
      <c r="N571" s="1635"/>
      <c r="O571" s="1635"/>
      <c r="P571" s="1635"/>
      <c r="Q571" s="1635"/>
      <c r="R571" s="675"/>
      <c r="S571" s="1635">
        <v>0</v>
      </c>
    </row>
    <row s="1850" customFormat="1" customHeight="1" ht="22.5">
      <c r="A572" s="1632"/>
      <c r="B572" s="1635"/>
      <c r="C572" s="1928" t="s">
        <v>103</v>
      </c>
      <c r="D572" s="2108" t="s">
        <v>2338</v>
      </c>
      <c r="E572" s="2517" t="s">
        <v>2339</v>
      </c>
      <c r="F572" s="2312" t="str">
        <f>IF(TEMPLATE_SPHERE="HEAT","Гкал/час","тыс. куб. м/сутки")</f>
        <v>Гкал/час</v>
      </c>
      <c r="G572" s="680"/>
      <c r="H572" s="680">
        <v>0</v>
      </c>
      <c r="I572" s="1525"/>
      <c r="J572" s="1635"/>
      <c r="K572" s="1635"/>
      <c r="L572" s="1635"/>
      <c r="M572" s="1635"/>
      <c r="N572" s="1635"/>
      <c r="O572" s="1635"/>
      <c r="P572" s="1635"/>
      <c r="Q572" s="1635"/>
      <c r="R572" s="675"/>
      <c r="S572" s="1635">
        <v>0</v>
      </c>
    </row>
    <row s="1850" customFormat="1" customHeight="1" ht="22.5">
      <c r="A573" s="1632"/>
      <c r="B573" s="1635"/>
      <c r="C573" s="1928" t="s">
        <v>103</v>
      </c>
      <c r="D573" s="2108" t="s">
        <v>2340</v>
      </c>
      <c r="E573" s="2517" t="s">
        <v>2341</v>
      </c>
      <c r="F573" s="2312" t="str">
        <f>IF(TEMPLATE_SPHERE="HEAT","Гкал/час","тыс. куб. м/сутки")</f>
        <v>Гкал/час</v>
      </c>
      <c r="G573" s="680"/>
      <c r="H573" s="680">
        <v>0.067</v>
      </c>
      <c r="I573" s="1525"/>
      <c r="J573" s="1635"/>
      <c r="K573" s="1635"/>
      <c r="L573" s="1635"/>
      <c r="M573" s="1635"/>
      <c r="N573" s="1635"/>
      <c r="O573" s="1635"/>
      <c r="P573" s="1635"/>
      <c r="Q573" s="1635"/>
      <c r="R573" s="675"/>
      <c r="S573" s="1635">
        <v>0</v>
      </c>
    </row>
    <row s="1850" customFormat="1" customHeight="1" ht="22.5">
      <c r="A574" s="1632"/>
      <c r="B574" s="1635"/>
      <c r="C574" s="1928" t="s">
        <v>103</v>
      </c>
      <c r="D574" s="2108" t="s">
        <v>2342</v>
      </c>
      <c r="E574" s="2517" t="s">
        <v>2343</v>
      </c>
      <c r="F574" s="2312" t="str">
        <f>IF(TEMPLATE_SPHERE="HEAT","Гкал/час","тыс. куб. м/сутки")</f>
        <v>Гкал/час</v>
      </c>
      <c r="G574" s="680"/>
      <c r="H574" s="680">
        <v>0</v>
      </c>
      <c r="I574" s="1525"/>
      <c r="J574" s="1635"/>
      <c r="K574" s="1635"/>
      <c r="L574" s="1635"/>
      <c r="M574" s="1635"/>
      <c r="N574" s="1635"/>
      <c r="O574" s="1635"/>
      <c r="P574" s="1635"/>
      <c r="Q574" s="1635"/>
      <c r="R574" s="675"/>
      <c r="S574" s="1635">
        <v>0</v>
      </c>
    </row>
    <row s="1850" customFormat="1" customHeight="1" ht="22.5">
      <c r="A575" s="1632"/>
      <c r="B575" s="1635"/>
      <c r="C575" s="1928" t="s">
        <v>103</v>
      </c>
      <c r="D575" s="2108" t="s">
        <v>2344</v>
      </c>
      <c r="E575" s="2517" t="s">
        <v>2345</v>
      </c>
      <c r="F575" s="2312" t="str">
        <f>IF(TEMPLATE_SPHERE="HEAT","Гкал/час","тыс. куб. м/сутки")</f>
        <v>Гкал/час</v>
      </c>
      <c r="G575" s="680"/>
      <c r="H575" s="680">
        <v>0.227</v>
      </c>
      <c r="I575" s="1525"/>
      <c r="J575" s="1635"/>
      <c r="K575" s="1635"/>
      <c r="L575" s="1635"/>
      <c r="M575" s="1635"/>
      <c r="N575" s="1635"/>
      <c r="O575" s="1635"/>
      <c r="P575" s="1635"/>
      <c r="Q575" s="1635"/>
      <c r="R575" s="675"/>
      <c r="S575" s="1635">
        <v>0</v>
      </c>
    </row>
    <row s="1850" customFormat="1" customHeight="1" ht="22.5">
      <c r="A576" s="1632"/>
      <c r="B576" s="1635"/>
      <c r="C576" s="1928" t="s">
        <v>103</v>
      </c>
      <c r="D576" s="2108" t="s">
        <v>2346</v>
      </c>
      <c r="E576" s="2517" t="s">
        <v>2347</v>
      </c>
      <c r="F576" s="2312" t="str">
        <f>IF(TEMPLATE_SPHERE="HEAT","Гкал/час","тыс. куб. м/сутки")</f>
        <v>Гкал/час</v>
      </c>
      <c r="G576" s="680"/>
      <c r="H576" s="680">
        <v>0</v>
      </c>
      <c r="I576" s="1525"/>
      <c r="J576" s="1635"/>
      <c r="K576" s="1635"/>
      <c r="L576" s="1635"/>
      <c r="M576" s="1635"/>
      <c r="N576" s="1635"/>
      <c r="O576" s="1635"/>
      <c r="P576" s="1635"/>
      <c r="Q576" s="1635"/>
      <c r="R576" s="675"/>
      <c r="S576" s="1635">
        <v>0</v>
      </c>
    </row>
    <row s="1850" customFormat="1" customHeight="1" ht="22.5">
      <c r="A577" s="1632"/>
      <c r="B577" s="1635"/>
      <c r="C577" s="1928" t="s">
        <v>103</v>
      </c>
      <c r="D577" s="2108" t="s">
        <v>2348</v>
      </c>
      <c r="E577" s="2517" t="s">
        <v>2349</v>
      </c>
      <c r="F577" s="2312" t="str">
        <f>IF(TEMPLATE_SPHERE="HEAT","Гкал/час","тыс. куб. м/сутки")</f>
        <v>Гкал/час</v>
      </c>
      <c r="G577" s="680"/>
      <c r="H577" s="680">
        <v>0.026</v>
      </c>
      <c r="I577" s="1525"/>
      <c r="J577" s="1635"/>
      <c r="K577" s="1635"/>
      <c r="L577" s="1635"/>
      <c r="M577" s="1635"/>
      <c r="N577" s="1635"/>
      <c r="O577" s="1635"/>
      <c r="P577" s="1635"/>
      <c r="Q577" s="1635"/>
      <c r="R577" s="675"/>
      <c r="S577" s="1635">
        <v>0</v>
      </c>
    </row>
    <row s="1850" customFormat="1" customHeight="1" ht="22.5">
      <c r="A578" s="1632"/>
      <c r="B578" s="1635"/>
      <c r="C578" s="1928" t="s">
        <v>103</v>
      </c>
      <c r="D578" s="2108" t="s">
        <v>2350</v>
      </c>
      <c r="E578" s="2517" t="s">
        <v>2351</v>
      </c>
      <c r="F578" s="2312" t="str">
        <f>IF(TEMPLATE_SPHERE="HEAT","Гкал/час","тыс. куб. м/сутки")</f>
        <v>Гкал/час</v>
      </c>
      <c r="G578" s="680"/>
      <c r="H578" s="680">
        <v>0.13</v>
      </c>
      <c r="I578" s="1525"/>
      <c r="J578" s="1635"/>
      <c r="K578" s="1635"/>
      <c r="L578" s="1635"/>
      <c r="M578" s="1635"/>
      <c r="N578" s="1635"/>
      <c r="O578" s="1635"/>
      <c r="P578" s="1635"/>
      <c r="Q578" s="1635"/>
      <c r="R578" s="675"/>
      <c r="S578" s="1635">
        <v>0</v>
      </c>
    </row>
    <row s="1850" customFormat="1" customHeight="1" ht="22.5">
      <c r="A579" s="1632"/>
      <c r="B579" s="1635"/>
      <c r="C579" s="1928" t="s">
        <v>103</v>
      </c>
      <c r="D579" s="2108" t="s">
        <v>2352</v>
      </c>
      <c r="E579" s="2517" t="s">
        <v>2353</v>
      </c>
      <c r="F579" s="2312" t="str">
        <f>IF(TEMPLATE_SPHERE="HEAT","Гкал/час","тыс. куб. м/сутки")</f>
        <v>Гкал/час</v>
      </c>
      <c r="G579" s="680"/>
      <c r="H579" s="680">
        <v>0.001</v>
      </c>
      <c r="I579" s="1525"/>
      <c r="J579" s="1635"/>
      <c r="K579" s="1635"/>
      <c r="L579" s="1635"/>
      <c r="M579" s="1635"/>
      <c r="N579" s="1635"/>
      <c r="O579" s="1635"/>
      <c r="P579" s="1635"/>
      <c r="Q579" s="1635"/>
      <c r="R579" s="675"/>
      <c r="S579" s="1635">
        <v>0</v>
      </c>
    </row>
    <row s="1850" customFormat="1" customHeight="1" ht="22.5">
      <c r="A580" s="1632"/>
      <c r="B580" s="1635"/>
      <c r="C580" s="1928" t="s">
        <v>103</v>
      </c>
      <c r="D580" s="2108" t="s">
        <v>2354</v>
      </c>
      <c r="E580" s="2517" t="s">
        <v>2355</v>
      </c>
      <c r="F580" s="2312" t="str">
        <f>IF(TEMPLATE_SPHERE="HEAT","Гкал/час","тыс. куб. м/сутки")</f>
        <v>Гкал/час</v>
      </c>
      <c r="G580" s="680"/>
      <c r="H580" s="680">
        <v>0.139</v>
      </c>
      <c r="I580" s="1525"/>
      <c r="J580" s="1635"/>
      <c r="K580" s="1635"/>
      <c r="L580" s="1635"/>
      <c r="M580" s="1635"/>
      <c r="N580" s="1635"/>
      <c r="O580" s="1635"/>
      <c r="P580" s="1635"/>
      <c r="Q580" s="1635"/>
      <c r="R580" s="675"/>
      <c r="S580" s="1635">
        <v>0</v>
      </c>
    </row>
    <row s="1850" customFormat="1" customHeight="1" ht="22.5">
      <c r="A581" s="1632"/>
      <c r="B581" s="1635"/>
      <c r="C581" s="1928" t="s">
        <v>103</v>
      </c>
      <c r="D581" s="2108" t="s">
        <v>2356</v>
      </c>
      <c r="E581" s="2517" t="s">
        <v>2357</v>
      </c>
      <c r="F581" s="2312" t="str">
        <f>IF(TEMPLATE_SPHERE="HEAT","Гкал/час","тыс. куб. м/сутки")</f>
        <v>Гкал/час</v>
      </c>
      <c r="G581" s="680"/>
      <c r="H581" s="680">
        <v>0</v>
      </c>
      <c r="I581" s="1525"/>
      <c r="J581" s="1635"/>
      <c r="K581" s="1635"/>
      <c r="L581" s="1635"/>
      <c r="M581" s="1635"/>
      <c r="N581" s="1635"/>
      <c r="O581" s="1635"/>
      <c r="P581" s="1635"/>
      <c r="Q581" s="1635"/>
      <c r="R581" s="675"/>
      <c r="S581" s="1635">
        <v>0</v>
      </c>
    </row>
    <row s="1850" customFormat="1" customHeight="1" ht="22.5">
      <c r="A582" s="1632"/>
      <c r="B582" s="1635"/>
      <c r="C582" s="1928" t="s">
        <v>103</v>
      </c>
      <c r="D582" s="2108" t="s">
        <v>2358</v>
      </c>
      <c r="E582" s="2517" t="s">
        <v>2359</v>
      </c>
      <c r="F582" s="2312" t="str">
        <f>IF(TEMPLATE_SPHERE="HEAT","Гкал/час","тыс. куб. м/сутки")</f>
        <v>Гкал/час</v>
      </c>
      <c r="G582" s="680"/>
      <c r="H582" s="680">
        <v>0.249</v>
      </c>
      <c r="I582" s="1525"/>
      <c r="J582" s="1635"/>
      <c r="K582" s="1635"/>
      <c r="L582" s="1635"/>
      <c r="M582" s="1635"/>
      <c r="N582" s="1635"/>
      <c r="O582" s="1635"/>
      <c r="P582" s="1635"/>
      <c r="Q582" s="1635"/>
      <c r="R582" s="675"/>
      <c r="S582" s="1635">
        <v>0</v>
      </c>
    </row>
    <row s="1850" customFormat="1" customHeight="1" ht="22.5">
      <c r="A583" s="1632"/>
      <c r="B583" s="1635"/>
      <c r="C583" s="1928" t="s">
        <v>103</v>
      </c>
      <c r="D583" s="2108" t="s">
        <v>2360</v>
      </c>
      <c r="E583" s="2517" t="s">
        <v>2361</v>
      </c>
      <c r="F583" s="2312" t="str">
        <f>IF(TEMPLATE_SPHERE="HEAT","Гкал/час","тыс. куб. м/сутки")</f>
        <v>Гкал/час</v>
      </c>
      <c r="G583" s="680"/>
      <c r="H583" s="680">
        <v>0.015</v>
      </c>
      <c r="I583" s="1525"/>
      <c r="J583" s="1635"/>
      <c r="K583" s="1635"/>
      <c r="L583" s="1635"/>
      <c r="M583" s="1635"/>
      <c r="N583" s="1635"/>
      <c r="O583" s="1635"/>
      <c r="P583" s="1635"/>
      <c r="Q583" s="1635"/>
      <c r="R583" s="675"/>
      <c r="S583" s="1635">
        <v>0</v>
      </c>
    </row>
    <row s="1850" customFormat="1" customHeight="1" ht="22.5">
      <c r="A584" s="1632"/>
      <c r="B584" s="1635"/>
      <c r="C584" s="1928" t="s">
        <v>103</v>
      </c>
      <c r="D584" s="2108" t="s">
        <v>2362</v>
      </c>
      <c r="E584" s="2517" t="s">
        <v>2363</v>
      </c>
      <c r="F584" s="2312" t="str">
        <f>IF(TEMPLATE_SPHERE="HEAT","Гкал/час","тыс. куб. м/сутки")</f>
        <v>Гкал/час</v>
      </c>
      <c r="G584" s="680"/>
      <c r="H584" s="680">
        <v>0</v>
      </c>
      <c r="I584" s="1525"/>
      <c r="J584" s="1635"/>
      <c r="K584" s="1635"/>
      <c r="L584" s="1635"/>
      <c r="M584" s="1635"/>
      <c r="N584" s="1635"/>
      <c r="O584" s="1635"/>
      <c r="P584" s="1635"/>
      <c r="Q584" s="1635"/>
      <c r="R584" s="675"/>
      <c r="S584" s="1635">
        <v>0</v>
      </c>
    </row>
    <row s="1850" customFormat="1" customHeight="1" ht="22.5">
      <c r="A585" s="1632"/>
      <c r="B585" s="1635"/>
      <c r="C585" s="1928" t="s">
        <v>103</v>
      </c>
      <c r="D585" s="2108" t="s">
        <v>2364</v>
      </c>
      <c r="E585" s="2517" t="s">
        <v>2365</v>
      </c>
      <c r="F585" s="2312" t="str">
        <f>IF(TEMPLATE_SPHERE="HEAT","Гкал/час","тыс. куб. м/сутки")</f>
        <v>Гкал/час</v>
      </c>
      <c r="G585" s="680"/>
      <c r="H585" s="680">
        <v>0.891</v>
      </c>
      <c r="I585" s="1525"/>
      <c r="J585" s="1635"/>
      <c r="K585" s="1635"/>
      <c r="L585" s="1635"/>
      <c r="M585" s="1635"/>
      <c r="N585" s="1635"/>
      <c r="O585" s="1635"/>
      <c r="P585" s="1635"/>
      <c r="Q585" s="1635"/>
      <c r="R585" s="675"/>
      <c r="S585" s="1635">
        <v>0</v>
      </c>
    </row>
    <row s="1850" customFormat="1" customHeight="1" ht="22.5">
      <c r="A586" s="1632"/>
      <c r="B586" s="1635"/>
      <c r="C586" s="1928" t="s">
        <v>103</v>
      </c>
      <c r="D586" s="2108" t="s">
        <v>2366</v>
      </c>
      <c r="E586" s="2517" t="s">
        <v>2367</v>
      </c>
      <c r="F586" s="2312" t="str">
        <f>IF(TEMPLATE_SPHERE="HEAT","Гкал/час","тыс. куб. м/сутки")</f>
        <v>Гкал/час</v>
      </c>
      <c r="G586" s="680"/>
      <c r="H586" s="680">
        <v>0.084</v>
      </c>
      <c r="I586" s="1525"/>
      <c r="J586" s="1635"/>
      <c r="K586" s="1635"/>
      <c r="L586" s="1635"/>
      <c r="M586" s="1635"/>
      <c r="N586" s="1635"/>
      <c r="O586" s="1635"/>
      <c r="P586" s="1635"/>
      <c r="Q586" s="1635"/>
      <c r="R586" s="675"/>
      <c r="S586" s="1635">
        <v>0</v>
      </c>
    </row>
    <row s="1850" customFormat="1" customHeight="1" ht="22.5">
      <c r="A587" s="1632"/>
      <c r="B587" s="1635"/>
      <c r="C587" s="1928" t="s">
        <v>103</v>
      </c>
      <c r="D587" s="2108" t="s">
        <v>2368</v>
      </c>
      <c r="E587" s="2517" t="s">
        <v>2369</v>
      </c>
      <c r="F587" s="2312" t="str">
        <f>IF(TEMPLATE_SPHERE="HEAT","Гкал/час","тыс. куб. м/сутки")</f>
        <v>Гкал/час</v>
      </c>
      <c r="G587" s="680"/>
      <c r="H587" s="680">
        <v>0</v>
      </c>
      <c r="I587" s="1525"/>
      <c r="J587" s="1635"/>
      <c r="K587" s="1635"/>
      <c r="L587" s="1635"/>
      <c r="M587" s="1635"/>
      <c r="N587" s="1635"/>
      <c r="O587" s="1635"/>
      <c r="P587" s="1635"/>
      <c r="Q587" s="1635"/>
      <c r="R587" s="675"/>
      <c r="S587" s="1635">
        <v>0</v>
      </c>
    </row>
    <row s="1850" customFormat="1" customHeight="1" ht="22.5">
      <c r="A588" s="1632"/>
      <c r="B588" s="1635"/>
      <c r="C588" s="1928" t="s">
        <v>103</v>
      </c>
      <c r="D588" s="2108" t="s">
        <v>2370</v>
      </c>
      <c r="E588" s="2517" t="s">
        <v>2371</v>
      </c>
      <c r="F588" s="2312" t="str">
        <f>IF(TEMPLATE_SPHERE="HEAT","Гкал/час","тыс. куб. м/сутки")</f>
        <v>Гкал/час</v>
      </c>
      <c r="G588" s="680"/>
      <c r="H588" s="680">
        <v>0.819</v>
      </c>
      <c r="I588" s="1525"/>
      <c r="J588" s="1635"/>
      <c r="K588" s="1635"/>
      <c r="L588" s="1635"/>
      <c r="M588" s="1635"/>
      <c r="N588" s="1635"/>
      <c r="O588" s="1635"/>
      <c r="P588" s="1635"/>
      <c r="Q588" s="1635"/>
      <c r="R588" s="675"/>
      <c r="S588" s="1635">
        <v>0</v>
      </c>
    </row>
    <row s="1850" customFormat="1" customHeight="1" ht="22.5">
      <c r="A589" s="1632"/>
      <c r="B589" s="1635"/>
      <c r="C589" s="1928" t="s">
        <v>103</v>
      </c>
      <c r="D589" s="2108" t="s">
        <v>2372</v>
      </c>
      <c r="E589" s="2517" t="s">
        <v>2373</v>
      </c>
      <c r="F589" s="2312" t="str">
        <f>IF(TEMPLATE_SPHERE="HEAT","Гкал/час","тыс. куб. м/сутки")</f>
        <v>Гкал/час</v>
      </c>
      <c r="G589" s="680"/>
      <c r="H589" s="680">
        <v>0.023</v>
      </c>
      <c r="I589" s="1525"/>
      <c r="J589" s="1635"/>
      <c r="K589" s="1635"/>
      <c r="L589" s="1635"/>
      <c r="M589" s="1635"/>
      <c r="N589" s="1635"/>
      <c r="O589" s="1635"/>
      <c r="P589" s="1635"/>
      <c r="Q589" s="1635"/>
      <c r="R589" s="675"/>
      <c r="S589" s="1635">
        <v>0</v>
      </c>
    </row>
    <row s="1850" customFormat="1" customHeight="1" ht="22.5">
      <c r="A590" s="1632"/>
      <c r="B590" s="1635"/>
      <c r="C590" s="1928" t="s">
        <v>103</v>
      </c>
      <c r="D590" s="2108" t="s">
        <v>2374</v>
      </c>
      <c r="E590" s="2517" t="s">
        <v>2375</v>
      </c>
      <c r="F590" s="2312" t="str">
        <f>IF(TEMPLATE_SPHERE="HEAT","Гкал/час","тыс. куб. м/сутки")</f>
        <v>Гкал/час</v>
      </c>
      <c r="G590" s="680"/>
      <c r="H590" s="680">
        <v>0.047</v>
      </c>
      <c r="I590" s="1525"/>
      <c r="J590" s="1635"/>
      <c r="K590" s="1635"/>
      <c r="L590" s="1635"/>
      <c r="M590" s="1635"/>
      <c r="N590" s="1635"/>
      <c r="O590" s="1635"/>
      <c r="P590" s="1635"/>
      <c r="Q590" s="1635"/>
      <c r="R590" s="675"/>
      <c r="S590" s="1635">
        <v>0</v>
      </c>
    </row>
    <row s="1850" customFormat="1" customHeight="1" ht="22.5">
      <c r="A591" s="1632"/>
      <c r="B591" s="1635"/>
      <c r="C591" s="1928" t="s">
        <v>103</v>
      </c>
      <c r="D591" s="2108" t="s">
        <v>2376</v>
      </c>
      <c r="E591" s="2517" t="s">
        <v>2377</v>
      </c>
      <c r="F591" s="2312" t="str">
        <f>IF(TEMPLATE_SPHERE="HEAT","Гкал/час","тыс. куб. м/сутки")</f>
        <v>Гкал/час</v>
      </c>
      <c r="G591" s="680"/>
      <c r="H591" s="680">
        <v>4.836</v>
      </c>
      <c r="I591" s="1525"/>
      <c r="J591" s="1635"/>
      <c r="K591" s="1635"/>
      <c r="L591" s="1635"/>
      <c r="M591" s="1635"/>
      <c r="N591" s="1635"/>
      <c r="O591" s="1635"/>
      <c r="P591" s="1635"/>
      <c r="Q591" s="1635"/>
      <c r="R591" s="675"/>
      <c r="S591" s="1635">
        <v>0</v>
      </c>
    </row>
    <row s="1850" customFormat="1" customHeight="1" ht="22.5">
      <c r="A592" s="1632"/>
      <c r="B592" s="1635"/>
      <c r="C592" s="1928" t="s">
        <v>103</v>
      </c>
      <c r="D592" s="2108" t="s">
        <v>2378</v>
      </c>
      <c r="E592" s="2517" t="s">
        <v>2379</v>
      </c>
      <c r="F592" s="2312" t="str">
        <f>IF(TEMPLATE_SPHERE="HEAT","Гкал/час","тыс. куб. м/сутки")</f>
        <v>Гкал/час</v>
      </c>
      <c r="G592" s="680"/>
      <c r="H592" s="680">
        <v>1.717</v>
      </c>
      <c r="I592" s="1525"/>
      <c r="J592" s="1635"/>
      <c r="K592" s="1635"/>
      <c r="L592" s="1635"/>
      <c r="M592" s="1635"/>
      <c r="N592" s="1635"/>
      <c r="O592" s="1635"/>
      <c r="P592" s="1635"/>
      <c r="Q592" s="1635"/>
      <c r="R592" s="675"/>
      <c r="S592" s="1635">
        <v>0</v>
      </c>
    </row>
    <row s="1850" customFormat="1" customHeight="1" ht="22.5">
      <c r="A593" s="1632"/>
      <c r="B593" s="1635"/>
      <c r="C593" s="1928" t="s">
        <v>103</v>
      </c>
      <c r="D593" s="2108" t="s">
        <v>2380</v>
      </c>
      <c r="E593" s="2517" t="s">
        <v>2381</v>
      </c>
      <c r="F593" s="2312" t="str">
        <f>IF(TEMPLATE_SPHERE="HEAT","Гкал/час","тыс. куб. м/сутки")</f>
        <v>Гкал/час</v>
      </c>
      <c r="G593" s="680"/>
      <c r="H593" s="680">
        <v>3.571</v>
      </c>
      <c r="I593" s="1525"/>
      <c r="J593" s="1635"/>
      <c r="K593" s="1635"/>
      <c r="L593" s="1635"/>
      <c r="M593" s="1635"/>
      <c r="N593" s="1635"/>
      <c r="O593" s="1635"/>
      <c r="P593" s="1635"/>
      <c r="Q593" s="1635"/>
      <c r="R593" s="675"/>
      <c r="S593" s="1635">
        <v>0</v>
      </c>
    </row>
    <row s="1850" customFormat="1" customHeight="1" ht="22.5">
      <c r="A594" s="1632"/>
      <c r="B594" s="1635"/>
      <c r="C594" s="1928" t="s">
        <v>103</v>
      </c>
      <c r="D594" s="2108" t="s">
        <v>2382</v>
      </c>
      <c r="E594" s="2517" t="s">
        <v>2383</v>
      </c>
      <c r="F594" s="2312" t="str">
        <f>IF(TEMPLATE_SPHERE="HEAT","Гкал/час","тыс. куб. м/сутки")</f>
        <v>Гкал/час</v>
      </c>
      <c r="G594" s="680"/>
      <c r="H594" s="680">
        <v>2.329</v>
      </c>
      <c r="I594" s="1525"/>
      <c r="J594" s="1635"/>
      <c r="K594" s="1635"/>
      <c r="L594" s="1635"/>
      <c r="M594" s="1635"/>
      <c r="N594" s="1635"/>
      <c r="O594" s="1635"/>
      <c r="P594" s="1635"/>
      <c r="Q594" s="1635"/>
      <c r="R594" s="675"/>
      <c r="S594" s="1635">
        <v>0</v>
      </c>
    </row>
    <row s="1850" customFormat="1" customHeight="1" ht="22.5">
      <c r="A595" s="1632"/>
      <c r="B595" s="1635"/>
      <c r="C595" s="1928" t="s">
        <v>103</v>
      </c>
      <c r="D595" s="2108" t="s">
        <v>2384</v>
      </c>
      <c r="E595" s="2517" t="s">
        <v>2385</v>
      </c>
      <c r="F595" s="2312" t="str">
        <f>IF(TEMPLATE_SPHERE="HEAT","Гкал/час","тыс. куб. м/сутки")</f>
        <v>Гкал/час</v>
      </c>
      <c r="G595" s="680"/>
      <c r="H595" s="680">
        <v>5.173</v>
      </c>
      <c r="I595" s="1525"/>
      <c r="J595" s="1635"/>
      <c r="K595" s="1635"/>
      <c r="L595" s="1635"/>
      <c r="M595" s="1635"/>
      <c r="N595" s="1635"/>
      <c r="O595" s="1635"/>
      <c r="P595" s="1635"/>
      <c r="Q595" s="1635"/>
      <c r="R595" s="675"/>
      <c r="S595" s="1635">
        <v>0</v>
      </c>
    </row>
    <row s="1850" customFormat="1" customHeight="1" ht="22.5">
      <c r="A596" s="1632"/>
      <c r="B596" s="1635"/>
      <c r="C596" s="1928" t="s">
        <v>103</v>
      </c>
      <c r="D596" s="2108" t="s">
        <v>2386</v>
      </c>
      <c r="E596" s="2517" t="s">
        <v>2387</v>
      </c>
      <c r="F596" s="2312" t="str">
        <f>IF(TEMPLATE_SPHERE="HEAT","Гкал/час","тыс. куб. м/сутки")</f>
        <v>Гкал/час</v>
      </c>
      <c r="G596" s="680"/>
      <c r="H596" s="680">
        <v>1.342</v>
      </c>
      <c r="I596" s="1525"/>
      <c r="J596" s="1635"/>
      <c r="K596" s="1635"/>
      <c r="L596" s="1635"/>
      <c r="M596" s="1635"/>
      <c r="N596" s="1635"/>
      <c r="O596" s="1635"/>
      <c r="P596" s="1635"/>
      <c r="Q596" s="1635"/>
      <c r="R596" s="675"/>
      <c r="S596" s="1635">
        <v>0</v>
      </c>
    </row>
    <row s="1850" customFormat="1" customHeight="1" ht="22.5">
      <c r="A597" s="1632"/>
      <c r="B597" s="1635"/>
      <c r="C597" s="1928" t="s">
        <v>103</v>
      </c>
      <c r="D597" s="2108" t="s">
        <v>2388</v>
      </c>
      <c r="E597" s="2517" t="s">
        <v>2389</v>
      </c>
      <c r="F597" s="2312" t="str">
        <f>IF(TEMPLATE_SPHERE="HEAT","Гкал/час","тыс. куб. м/сутки")</f>
        <v>Гкал/час</v>
      </c>
      <c r="G597" s="680"/>
      <c r="H597" s="680">
        <v>1.986</v>
      </c>
      <c r="I597" s="1525"/>
      <c r="J597" s="1635"/>
      <c r="K597" s="1635"/>
      <c r="L597" s="1635"/>
      <c r="M597" s="1635"/>
      <c r="N597" s="1635"/>
      <c r="O597" s="1635"/>
      <c r="P597" s="1635"/>
      <c r="Q597" s="1635"/>
      <c r="R597" s="675"/>
      <c r="S597" s="1635">
        <v>0</v>
      </c>
    </row>
    <row s="1850" customFormat="1" customHeight="1" ht="22.5">
      <c r="A598" s="1632"/>
      <c r="B598" s="1635"/>
      <c r="C598" s="1928" t="s">
        <v>103</v>
      </c>
      <c r="D598" s="2108" t="s">
        <v>2390</v>
      </c>
      <c r="E598" s="2517" t="s">
        <v>2391</v>
      </c>
      <c r="F598" s="2312" t="str">
        <f>IF(TEMPLATE_SPHERE="HEAT","Гкал/час","тыс. куб. м/сутки")</f>
        <v>Гкал/час</v>
      </c>
      <c r="G598" s="680"/>
      <c r="H598" s="680">
        <v>0</v>
      </c>
      <c r="I598" s="1525"/>
      <c r="J598" s="1635"/>
      <c r="K598" s="1635"/>
      <c r="L598" s="1635"/>
      <c r="M598" s="1635"/>
      <c r="N598" s="1635"/>
      <c r="O598" s="1635"/>
      <c r="P598" s="1635"/>
      <c r="Q598" s="1635"/>
      <c r="R598" s="675"/>
      <c r="S598" s="1635">
        <v>0</v>
      </c>
    </row>
    <row s="1850" customFormat="1" customHeight="1" ht="22.5">
      <c r="A599" s="1632"/>
      <c r="B599" s="1635"/>
      <c r="C599" s="1928" t="s">
        <v>103</v>
      </c>
      <c r="D599" s="2108" t="s">
        <v>2392</v>
      </c>
      <c r="E599" s="2517" t="s">
        <v>2393</v>
      </c>
      <c r="F599" s="2312" t="str">
        <f>IF(TEMPLATE_SPHERE="HEAT","Гкал/час","тыс. куб. м/сутки")</f>
        <v>Гкал/час</v>
      </c>
      <c r="G599" s="680"/>
      <c r="H599" s="680">
        <v>0.282</v>
      </c>
      <c r="I599" s="1525"/>
      <c r="J599" s="1635"/>
      <c r="K599" s="1635"/>
      <c r="L599" s="1635"/>
      <c r="M599" s="1635"/>
      <c r="N599" s="1635"/>
      <c r="O599" s="1635"/>
      <c r="P599" s="1635"/>
      <c r="Q599" s="1635"/>
      <c r="R599" s="675"/>
      <c r="S599" s="1635">
        <v>0</v>
      </c>
    </row>
    <row s="1850" customFormat="1" customHeight="1" ht="22.5">
      <c r="A600" s="1632"/>
      <c r="B600" s="1635"/>
      <c r="C600" s="1928" t="s">
        <v>103</v>
      </c>
      <c r="D600" s="2108" t="s">
        <v>2394</v>
      </c>
      <c r="E600" s="2517" t="s">
        <v>2395</v>
      </c>
      <c r="F600" s="2312" t="str">
        <f>IF(TEMPLATE_SPHERE="HEAT","Гкал/час","тыс. куб. м/сутки")</f>
        <v>Гкал/час</v>
      </c>
      <c r="G600" s="680"/>
      <c r="H600" s="680">
        <v>0.56</v>
      </c>
      <c r="I600" s="1525"/>
      <c r="J600" s="1635"/>
      <c r="K600" s="1635"/>
      <c r="L600" s="1635"/>
      <c r="M600" s="1635"/>
      <c r="N600" s="1635"/>
      <c r="O600" s="1635"/>
      <c r="P600" s="1635"/>
      <c r="Q600" s="1635"/>
      <c r="R600" s="675"/>
      <c r="S600" s="1635">
        <v>0</v>
      </c>
    </row>
    <row s="1850" customFormat="1" customHeight="1" ht="22.5">
      <c r="A601" s="1632"/>
      <c r="B601" s="1635"/>
      <c r="C601" s="1928" t="s">
        <v>103</v>
      </c>
      <c r="D601" s="2108" t="s">
        <v>2396</v>
      </c>
      <c r="E601" s="2517" t="s">
        <v>2397</v>
      </c>
      <c r="F601" s="2312" t="str">
        <f>IF(TEMPLATE_SPHERE="HEAT","Гкал/час","тыс. куб. м/сутки")</f>
        <v>Гкал/час</v>
      </c>
      <c r="G601" s="680"/>
      <c r="H601" s="680">
        <v>1.365</v>
      </c>
      <c r="I601" s="1525"/>
      <c r="J601" s="1635"/>
      <c r="K601" s="1635"/>
      <c r="L601" s="1635"/>
      <c r="M601" s="1635"/>
      <c r="N601" s="1635"/>
      <c r="O601" s="1635"/>
      <c r="P601" s="1635"/>
      <c r="Q601" s="1635"/>
      <c r="R601" s="675"/>
      <c r="S601" s="1635">
        <v>0</v>
      </c>
    </row>
    <row s="1850" customFormat="1" customHeight="1" ht="22.5">
      <c r="A602" s="1632"/>
      <c r="B602" s="1635"/>
      <c r="C602" s="1928" t="s">
        <v>103</v>
      </c>
      <c r="D602" s="2108" t="s">
        <v>2398</v>
      </c>
      <c r="E602" s="2517" t="s">
        <v>2399</v>
      </c>
      <c r="F602" s="2312" t="str">
        <f>IF(TEMPLATE_SPHERE="HEAT","Гкал/час","тыс. куб. м/сутки")</f>
        <v>Гкал/час</v>
      </c>
      <c r="G602" s="680"/>
      <c r="H602" s="680">
        <v>0.252</v>
      </c>
      <c r="I602" s="1525"/>
      <c r="J602" s="1635"/>
      <c r="K602" s="1635"/>
      <c r="L602" s="1635"/>
      <c r="M602" s="1635"/>
      <c r="N602" s="1635"/>
      <c r="O602" s="1635"/>
      <c r="P602" s="1635"/>
      <c r="Q602" s="1635"/>
      <c r="R602" s="675"/>
      <c r="S602" s="1635">
        <v>0</v>
      </c>
    </row>
    <row s="1850" customFormat="1" customHeight="1" ht="22.5">
      <c r="A603" s="1632"/>
      <c r="B603" s="1635"/>
      <c r="C603" s="1928" t="s">
        <v>103</v>
      </c>
      <c r="D603" s="2108" t="s">
        <v>2400</v>
      </c>
      <c r="E603" s="2517" t="s">
        <v>2401</v>
      </c>
      <c r="F603" s="2312" t="str">
        <f>IF(TEMPLATE_SPHERE="HEAT","Гкал/час","тыс. куб. м/сутки")</f>
        <v>Гкал/час</v>
      </c>
      <c r="G603" s="680"/>
      <c r="H603" s="680">
        <v>3.186</v>
      </c>
      <c r="I603" s="1525"/>
      <c r="J603" s="1635"/>
      <c r="K603" s="1635"/>
      <c r="L603" s="1635"/>
      <c r="M603" s="1635"/>
      <c r="N603" s="1635"/>
      <c r="O603" s="1635"/>
      <c r="P603" s="1635"/>
      <c r="Q603" s="1635"/>
      <c r="R603" s="675"/>
      <c r="S603" s="1635">
        <v>0</v>
      </c>
    </row>
    <row s="1850" customFormat="1" customHeight="1" ht="22.5">
      <c r="A604" s="1632"/>
      <c r="B604" s="1635"/>
      <c r="C604" s="1928" t="s">
        <v>103</v>
      </c>
      <c r="D604" s="2108" t="s">
        <v>2402</v>
      </c>
      <c r="E604" s="2517" t="s">
        <v>2403</v>
      </c>
      <c r="F604" s="2312" t="str">
        <f>IF(TEMPLATE_SPHERE="HEAT","Гкал/час","тыс. куб. м/сутки")</f>
        <v>Гкал/час</v>
      </c>
      <c r="G604" s="680"/>
      <c r="H604" s="680">
        <v>1.76</v>
      </c>
      <c r="I604" s="1525"/>
      <c r="J604" s="1635"/>
      <c r="K604" s="1635"/>
      <c r="L604" s="1635"/>
      <c r="M604" s="1635"/>
      <c r="N604" s="1635"/>
      <c r="O604" s="1635"/>
      <c r="P604" s="1635"/>
      <c r="Q604" s="1635"/>
      <c r="R604" s="675"/>
      <c r="S604" s="1635">
        <v>0</v>
      </c>
    </row>
    <row s="1850" customFormat="1" customHeight="1" ht="22.5">
      <c r="A605" s="1632"/>
      <c r="B605" s="1635"/>
      <c r="C605" s="1928" t="s">
        <v>103</v>
      </c>
      <c r="D605" s="2108" t="s">
        <v>2404</v>
      </c>
      <c r="E605" s="2517" t="s">
        <v>2405</v>
      </c>
      <c r="F605" s="2312" t="str">
        <f>IF(TEMPLATE_SPHERE="HEAT","Гкал/час","тыс. куб. м/сутки")</f>
        <v>Гкал/час</v>
      </c>
      <c r="G605" s="680"/>
      <c r="H605" s="680">
        <v>0</v>
      </c>
      <c r="I605" s="1525"/>
      <c r="J605" s="1635"/>
      <c r="K605" s="1635"/>
      <c r="L605" s="1635"/>
      <c r="M605" s="1635"/>
      <c r="N605" s="1635"/>
      <c r="O605" s="1635"/>
      <c r="P605" s="1635"/>
      <c r="Q605" s="1635"/>
      <c r="R605" s="675"/>
      <c r="S605" s="1635">
        <v>0</v>
      </c>
    </row>
    <row s="1850" customFormat="1" customHeight="1" ht="22.5">
      <c r="A606" s="1632"/>
      <c r="B606" s="1635"/>
      <c r="C606" s="1928" t="s">
        <v>103</v>
      </c>
      <c r="D606" s="2108" t="s">
        <v>2406</v>
      </c>
      <c r="E606" s="2517" t="s">
        <v>2407</v>
      </c>
      <c r="F606" s="2312" t="str">
        <f>IF(TEMPLATE_SPHERE="HEAT","Гкал/час","тыс. куб. м/сутки")</f>
        <v>Гкал/час</v>
      </c>
      <c r="G606" s="680"/>
      <c r="H606" s="680">
        <v>0.139</v>
      </c>
      <c r="I606" s="1525"/>
      <c r="J606" s="1635"/>
      <c r="K606" s="1635"/>
      <c r="L606" s="1635"/>
      <c r="M606" s="1635"/>
      <c r="N606" s="1635"/>
      <c r="O606" s="1635"/>
      <c r="P606" s="1635"/>
      <c r="Q606" s="1635"/>
      <c r="R606" s="675"/>
      <c r="S606" s="1635">
        <v>0</v>
      </c>
    </row>
    <row s="1850" customFormat="1" customHeight="1" ht="22.5">
      <c r="A607" s="1632"/>
      <c r="B607" s="1635"/>
      <c r="C607" s="1928" t="s">
        <v>103</v>
      </c>
      <c r="D607" s="2108" t="s">
        <v>2408</v>
      </c>
      <c r="E607" s="2517" t="s">
        <v>2409</v>
      </c>
      <c r="F607" s="2312" t="str">
        <f>IF(TEMPLATE_SPHERE="HEAT","Гкал/час","тыс. куб. м/сутки")</f>
        <v>Гкал/час</v>
      </c>
      <c r="G607" s="680"/>
      <c r="H607" s="680">
        <v>1.575</v>
      </c>
      <c r="I607" s="1525"/>
      <c r="J607" s="1635"/>
      <c r="K607" s="1635"/>
      <c r="L607" s="1635"/>
      <c r="M607" s="1635"/>
      <c r="N607" s="1635"/>
      <c r="O607" s="1635"/>
      <c r="P607" s="1635"/>
      <c r="Q607" s="1635"/>
      <c r="R607" s="675"/>
      <c r="S607" s="1635">
        <v>0</v>
      </c>
    </row>
    <row s="1850" customFormat="1" customHeight="1" ht="22.5">
      <c r="A608" s="1632"/>
      <c r="B608" s="1635"/>
      <c r="C608" s="1928" t="s">
        <v>103</v>
      </c>
      <c r="D608" s="2108" t="s">
        <v>2410</v>
      </c>
      <c r="E608" s="2517" t="s">
        <v>2411</v>
      </c>
      <c r="F608" s="2312" t="str">
        <f>IF(TEMPLATE_SPHERE="HEAT","Гкал/час","тыс. куб. м/сутки")</f>
        <v>Гкал/час</v>
      </c>
      <c r="G608" s="680"/>
      <c r="H608" s="680">
        <v>0.547</v>
      </c>
      <c r="I608" s="1525"/>
      <c r="J608" s="1635"/>
      <c r="K608" s="1635"/>
      <c r="L608" s="1635"/>
      <c r="M608" s="1635"/>
      <c r="N608" s="1635"/>
      <c r="O608" s="1635"/>
      <c r="P608" s="1635"/>
      <c r="Q608" s="1635"/>
      <c r="R608" s="675"/>
      <c r="S608" s="1635">
        <v>0</v>
      </c>
    </row>
    <row s="1850" customFormat="1" customHeight="1" ht="22.5">
      <c r="A609" s="1632"/>
      <c r="B609" s="1635"/>
      <c r="C609" s="1928" t="s">
        <v>103</v>
      </c>
      <c r="D609" s="2108" t="s">
        <v>2412</v>
      </c>
      <c r="E609" s="2517" t="s">
        <v>2413</v>
      </c>
      <c r="F609" s="2312" t="str">
        <f>IF(TEMPLATE_SPHERE="HEAT","Гкал/час","тыс. куб. м/сутки")</f>
        <v>Гкал/час</v>
      </c>
      <c r="G609" s="680"/>
      <c r="H609" s="680">
        <v>0.728</v>
      </c>
      <c r="I609" s="1525"/>
      <c r="J609" s="1635"/>
      <c r="K609" s="1635"/>
      <c r="L609" s="1635"/>
      <c r="M609" s="1635"/>
      <c r="N609" s="1635"/>
      <c r="O609" s="1635"/>
      <c r="P609" s="1635"/>
      <c r="Q609" s="1635"/>
      <c r="R609" s="675"/>
      <c r="S609" s="1635">
        <v>0</v>
      </c>
    </row>
    <row s="1850" customFormat="1" customHeight="1" ht="22.5">
      <c r="A610" s="1632"/>
      <c r="B610" s="1635"/>
      <c r="C610" s="1928" t="s">
        <v>103</v>
      </c>
      <c r="D610" s="2108" t="s">
        <v>2414</v>
      </c>
      <c r="E610" s="2517" t="s">
        <v>2415</v>
      </c>
      <c r="F610" s="2312" t="str">
        <f>IF(TEMPLATE_SPHERE="HEAT","Гкал/час","тыс. куб. м/сутки")</f>
        <v>Гкал/час</v>
      </c>
      <c r="G610" s="680"/>
      <c r="H610" s="680">
        <v>0.855</v>
      </c>
      <c r="I610" s="1525"/>
      <c r="J610" s="1635"/>
      <c r="K610" s="1635"/>
      <c r="L610" s="1635"/>
      <c r="M610" s="1635"/>
      <c r="N610" s="1635"/>
      <c r="O610" s="1635"/>
      <c r="P610" s="1635"/>
      <c r="Q610" s="1635"/>
      <c r="R610" s="675"/>
      <c r="S610" s="1635">
        <v>0</v>
      </c>
    </row>
    <row s="1850" customFormat="1" customHeight="1" ht="22.5">
      <c r="A611" s="1632"/>
      <c r="B611" s="1635"/>
      <c r="C611" s="1928" t="s">
        <v>103</v>
      </c>
      <c r="D611" s="2108" t="s">
        <v>2416</v>
      </c>
      <c r="E611" s="2517" t="s">
        <v>2417</v>
      </c>
      <c r="F611" s="2312" t="str">
        <f>IF(TEMPLATE_SPHERE="HEAT","Гкал/час","тыс. куб. м/сутки")</f>
        <v>Гкал/час</v>
      </c>
      <c r="G611" s="680"/>
      <c r="H611" s="680">
        <v>0.461</v>
      </c>
      <c r="I611" s="1525"/>
      <c r="J611" s="1635"/>
      <c r="K611" s="1635"/>
      <c r="L611" s="1635"/>
      <c r="M611" s="1635"/>
      <c r="N611" s="1635"/>
      <c r="O611" s="1635"/>
      <c r="P611" s="1635"/>
      <c r="Q611" s="1635"/>
      <c r="R611" s="675"/>
      <c r="S611" s="1635">
        <v>0</v>
      </c>
    </row>
    <row s="1850" customFormat="1" customHeight="1" ht="22.5">
      <c r="A612" s="1632"/>
      <c r="B612" s="1635"/>
      <c r="C612" s="1928" t="s">
        <v>103</v>
      </c>
      <c r="D612" s="2108" t="s">
        <v>2418</v>
      </c>
      <c r="E612" s="2517" t="s">
        <v>2419</v>
      </c>
      <c r="F612" s="2312" t="str">
        <f>IF(TEMPLATE_SPHERE="HEAT","Гкал/час","тыс. куб. м/сутки")</f>
        <v>Гкал/час</v>
      </c>
      <c r="G612" s="680"/>
      <c r="H612" s="680">
        <v>2.818</v>
      </c>
      <c r="I612" s="1525"/>
      <c r="J612" s="1635"/>
      <c r="K612" s="1635"/>
      <c r="L612" s="1635"/>
      <c r="M612" s="1635"/>
      <c r="N612" s="1635"/>
      <c r="O612" s="1635"/>
      <c r="P612" s="1635"/>
      <c r="Q612" s="1635"/>
      <c r="R612" s="675"/>
      <c r="S612" s="1635">
        <v>0</v>
      </c>
    </row>
    <row s="1850" customFormat="1" customHeight="1" ht="22.5">
      <c r="A613" s="1632"/>
      <c r="B613" s="1635"/>
      <c r="C613" s="1928" t="s">
        <v>103</v>
      </c>
      <c r="D613" s="2108" t="s">
        <v>2420</v>
      </c>
      <c r="E613" s="2517" t="s">
        <v>2421</v>
      </c>
      <c r="F613" s="2312" t="str">
        <f>IF(TEMPLATE_SPHERE="HEAT","Гкал/час","тыс. куб. м/сутки")</f>
        <v>Гкал/час</v>
      </c>
      <c r="G613" s="680"/>
      <c r="H613" s="680">
        <v>0</v>
      </c>
      <c r="I613" s="1525"/>
      <c r="J613" s="1635"/>
      <c r="K613" s="1635"/>
      <c r="L613" s="1635"/>
      <c r="M613" s="1635"/>
      <c r="N613" s="1635"/>
      <c r="O613" s="1635"/>
      <c r="P613" s="1635"/>
      <c r="Q613" s="1635"/>
      <c r="R613" s="675"/>
      <c r="S613" s="1635">
        <v>0</v>
      </c>
    </row>
    <row customHeight="1" ht="15.75">
      <c r="A614" s="505"/>
      <c r="C614" s="505"/>
      <c r="D614" s="347"/>
      <c r="E614" s="580" t="s">
        <v>2422</v>
      </c>
      <c r="F614" s="572"/>
      <c r="G614" s="572"/>
      <c r="H614" s="572"/>
      <c r="I614" s="2171"/>
      <c r="R614" s="505"/>
      <c r="S614" s="505">
        <v>15</v>
      </c>
    </row>
    <row customHeight="1" ht="22.5" hidden="1">
      <c r="A615" s="449" t="s">
        <v>82</v>
      </c>
      <c r="B615" s="505">
        <v>0</v>
      </c>
      <c r="C615" s="683">
        <v>4</v>
      </c>
      <c r="D615" s="505">
        <v>6</v>
      </c>
      <c r="E615" s="505">
        <v>36</v>
      </c>
      <c r="F615" s="505">
        <v>9</v>
      </c>
      <c r="G615" s="758">
        <v>0</v>
      </c>
      <c r="H615" s="505">
        <v>40</v>
      </c>
      <c r="I615" s="417">
        <v>93</v>
      </c>
      <c r="J615" s="505">
        <v>10</v>
      </c>
      <c r="K615" s="505">
        <v>10</v>
      </c>
      <c r="L615" s="505">
        <v>10</v>
      </c>
      <c r="M615" s="505">
        <v>10</v>
      </c>
      <c r="N615" s="505">
        <v>10</v>
      </c>
      <c r="O615" s="505">
        <v>10</v>
      </c>
      <c r="P615" s="505">
        <v>10</v>
      </c>
      <c r="Q615" s="505">
        <v>10</v>
      </c>
      <c r="R615" s="675">
        <v>10</v>
      </c>
      <c r="S615" s="505">
        <v>23</v>
      </c>
    </row>
  </sheetData>
  <sheetProtection formatColumns="0" formatRows="0" autoFilter="0" sort="0" insertRows="0" insertColumns="1" deleteRows="0" deleteColumns="0"/>
  <mergeCells count="8">
    <mergeCell ref="I21:I614"/>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613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61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FF9D-2704-67B5-C28F-A237831658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424</v>
      </c>
      <c r="E9" s="2209"/>
      <c r="F9" s="2209"/>
      <c r="G9" s="2389" t="s">
        <v>425</v>
      </c>
      <c r="Q9" s="83">
        <v>14</v>
      </c>
    </row>
    <row customHeight="1" ht="24">
      <c r="C10" s="96"/>
      <c r="D10" s="105" t="s">
        <v>88</v>
      </c>
      <c r="E10" s="108" t="s">
        <v>426</v>
      </c>
      <c r="F10" s="108" t="s">
        <v>514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430</v>
      </c>
      <c r="G12" s="151"/>
      <c r="Q12" s="83">
        <v>62</v>
      </c>
    </row>
    <row customHeight="1" ht="24">
      <c r="A13" s="192"/>
      <c r="C13" s="96"/>
      <c r="D13" s="147" t="s">
        <v>1146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430</v>
      </c>
      <c r="G13" s="151"/>
      <c r="Q13" s="83">
        <v>23</v>
      </c>
    </row>
    <row customHeight="1" ht="14.699999999999998">
      <c r="A14" s="192"/>
      <c r="C14" s="96"/>
      <c r="D14" s="147" t="s">
        <v>1182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2423</v>
      </c>
      <c r="F15" s="201"/>
      <c r="G15" s="2171"/>
      <c r="Q15" s="83">
        <v>15</v>
      </c>
    </row>
    <row customHeight="1" ht="14.699999999999998">
      <c r="A16" s="192"/>
      <c r="C16" s="96"/>
      <c r="D16" s="147" t="s">
        <v>1148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430</v>
      </c>
      <c r="G16" s="337"/>
      <c r="Q16" s="83">
        <v>14</v>
      </c>
    </row>
    <row customHeight="1" ht="14.699999999999998">
      <c r="A17" s="192"/>
      <c r="C17" s="96"/>
      <c r="D17" s="147" t="s">
        <v>1190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2424</v>
      </c>
      <c r="F18" s="338"/>
      <c r="G18" s="2171"/>
      <c r="I18" s="350"/>
      <c r="J18" s="350"/>
      <c r="Q18" s="342">
        <v>21</v>
      </c>
    </row>
    <row s="1635" customFormat="1" customHeight="1" ht="256.5" hidden="1">
      <c r="A19" s="343"/>
      <c r="B19" s="417"/>
      <c r="C19" s="376"/>
      <c r="D19" s="884" t="s">
        <v>1150</v>
      </c>
      <c r="E19" s="883" t="s">
        <v>2425</v>
      </c>
      <c r="F19" s="385"/>
      <c r="G19" s="337" t="s">
        <v>2426</v>
      </c>
      <c r="I19" s="500"/>
      <c r="J19" s="500"/>
      <c r="Q19" s="758">
        <v>0</v>
      </c>
    </row>
    <row s="1635" customFormat="1" customHeight="1" ht="14.699999999999998">
      <c r="A20" s="343"/>
      <c r="B20" s="146"/>
      <c r="C20" s="307"/>
      <c r="D20" s="885">
        <v>2</v>
      </c>
      <c r="E20" s="330" t="s">
        <v>2427</v>
      </c>
      <c r="F20" s="198" t="s">
        <v>430</v>
      </c>
      <c r="G20" s="337"/>
      <c r="I20" s="350"/>
      <c r="J20" s="350"/>
      <c r="Q20" s="342">
        <v>14</v>
      </c>
    </row>
    <row s="1635" customFormat="1" customHeight="1" ht="18.75" hidden="1">
      <c r="A21" s="343"/>
      <c r="B21" s="146"/>
      <c r="C21" s="307"/>
      <c r="D21" s="333" t="s">
        <v>760</v>
      </c>
      <c r="E21" s="332"/>
      <c r="F21" s="331"/>
      <c r="G21" s="341"/>
      <c r="H21" s="334"/>
      <c r="I21" s="350"/>
      <c r="J21" s="350"/>
      <c r="Q21" s="342">
        <v>0</v>
      </c>
    </row>
    <row customHeight="1" ht="15.75">
      <c r="A22" s="192"/>
      <c r="C22" s="96"/>
      <c r="D22" s="109"/>
      <c r="E22" s="203" t="s">
        <v>446</v>
      </c>
      <c r="F22" s="338"/>
      <c r="G22" s="339"/>
      <c r="Q22" s="83">
        <v>15</v>
      </c>
    </row>
    <row s="1635" customFormat="1" customHeight="1" ht="22.5" hidden="1">
      <c r="A23" s="343"/>
      <c r="B23" s="1160"/>
      <c r="C23" s="376"/>
      <c r="D23" s="1673" t="s">
        <v>102</v>
      </c>
      <c r="E23" s="197" t="s">
        <v>2428</v>
      </c>
      <c r="F23" s="1670" t="s">
        <v>430</v>
      </c>
      <c r="G23" s="345"/>
      <c r="I23" s="1624"/>
      <c r="J23" s="1624"/>
      <c r="Q23" s="1631">
        <v>0</v>
      </c>
    </row>
    <row s="1635" customFormat="1" customHeight="1" ht="14.25" hidden="1">
      <c r="A24" s="343"/>
      <c r="B24" s="1160"/>
      <c r="C24" s="376"/>
      <c r="D24" s="1673" t="s">
        <v>832</v>
      </c>
      <c r="E24" s="1672" t="s">
        <v>2429</v>
      </c>
      <c r="F24" s="1670" t="s">
        <v>430</v>
      </c>
      <c r="G24" s="337"/>
      <c r="I24" s="1624"/>
      <c r="J24" s="1624"/>
      <c r="Q24" s="1631">
        <v>0</v>
      </c>
    </row>
    <row s="1635" customFormat="1" customHeight="1" ht="14.25" hidden="1">
      <c r="A25" s="343"/>
      <c r="B25" s="1160"/>
      <c r="C25" s="376"/>
      <c r="D25" s="1673" t="s">
        <v>835</v>
      </c>
      <c r="E25" s="195"/>
      <c r="F25" s="385"/>
      <c r="G25" s="2169" t="s">
        <v>2430</v>
      </c>
      <c r="I25" s="1624"/>
      <c r="J25" s="1624"/>
      <c r="Q25" s="1631">
        <v>0</v>
      </c>
    </row>
    <row s="1635" customFormat="1" customHeight="1" ht="22.5" hidden="1">
      <c r="A26" s="343"/>
      <c r="B26" s="1160"/>
      <c r="C26" s="376"/>
      <c r="D26" s="347"/>
      <c r="E26" s="349" t="s">
        <v>2431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F34EC-D5A9-F9ED-1D42-726BD7CF440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430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2432</v>
      </c>
      <c r="F4" s="1670"/>
      <c r="G4" s="257"/>
      <c r="H4" s="1670" t="s">
        <v>430</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2433</v>
      </c>
      <c r="F6" s="1670"/>
      <c r="G6" s="257"/>
      <c r="H6" s="1670" t="s">
        <v>430</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2434</v>
      </c>
      <c r="F8" s="1670"/>
      <c r="G8" s="257"/>
      <c r="H8" s="1670" t="s">
        <v>430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2435</v>
      </c>
      <c r="F10" s="1670"/>
      <c r="G10" s="1674"/>
      <c r="H10" s="1670" t="s">
        <v>430</v>
      </c>
      <c r="K10" s="1624"/>
      <c r="L10" s="1624" t="s">
        <v>2436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424</v>
      </c>
      <c r="E18" s="2209"/>
      <c r="F18" s="2209"/>
      <c r="G18" s="2209"/>
      <c r="H18" s="2209"/>
      <c r="I18" s="2389" t="s">
        <v>425</v>
      </c>
      <c r="M18" s="83">
        <v>21</v>
      </c>
    </row>
    <row customHeight="1" ht="22.049999999999997">
      <c r="C19" s="96"/>
      <c r="D19" s="105" t="s">
        <v>88</v>
      </c>
      <c r="E19" s="108" t="s">
        <v>426</v>
      </c>
      <c r="F19" s="108"/>
      <c r="G19" s="108" t="s">
        <v>427</v>
      </c>
      <c r="H19" s="108" t="s">
        <v>514</v>
      </c>
      <c r="I19" s="2389"/>
      <c r="M19" s="83">
        <v>21</v>
      </c>
    </row>
    <row customHeight="1" ht="12" hidden="1">
      <c r="C20" s="96"/>
      <c r="D20" s="87"/>
      <c r="E20" s="87"/>
      <c r="F20" s="87"/>
      <c r="G20" s="87"/>
      <c r="H20" s="87"/>
      <c r="I20" s="87"/>
      <c r="M20" s="83">
        <v>0</v>
      </c>
    </row>
    <row customHeight="1" ht="14.699999999999998">
      <c r="A21" s="1683"/>
      <c r="C21" s="96"/>
      <c r="D21" s="147">
        <v>1</v>
      </c>
      <c r="E21" s="2461" t="s">
        <v>2437</v>
      </c>
      <c r="F21" s="2461"/>
      <c r="G21" s="2461"/>
      <c r="H21" s="2461"/>
      <c r="I21" s="208"/>
      <c r="M21" s="83">
        <v>14</v>
      </c>
    </row>
    <row customHeight="1" ht="21">
      <c r="A22" s="1683"/>
      <c r="C22" s="96"/>
      <c r="D22" s="147" t="s">
        <v>1146</v>
      </c>
      <c r="E22" s="194" t="s">
        <v>2438</v>
      </c>
      <c r="F22" s="198"/>
      <c r="G22" s="1737"/>
      <c r="H22" s="198" t="s">
        <v>430</v>
      </c>
      <c r="I22" s="151" t="s">
        <v>2439</v>
      </c>
      <c r="M22" s="83">
        <v>20</v>
      </c>
    </row>
    <row customHeight="1" ht="60">
      <c r="A23" s="1683"/>
      <c r="C23" s="96"/>
      <c r="D23" s="147" t="s">
        <v>1148</v>
      </c>
      <c r="E23" s="194" t="s">
        <v>2440</v>
      </c>
      <c r="F23" s="198"/>
      <c r="G23" s="257"/>
      <c r="H23" s="213"/>
      <c r="I23" s="258" t="s">
        <v>2441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430</v>
      </c>
      <c r="H24" s="213"/>
      <c r="I24" s="259" t="s">
        <v>755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448</v>
      </c>
      <c r="E26" s="199"/>
      <c r="F26" s="198"/>
      <c r="G26" s="198" t="s">
        <v>430</v>
      </c>
      <c r="H26" s="213"/>
      <c r="I26" s="2169" t="s">
        <v>2442</v>
      </c>
      <c r="M26" s="83">
        <v>14</v>
      </c>
    </row>
    <row customHeight="1" ht="15.75">
      <c r="A27" s="1683" t="s">
        <v>132</v>
      </c>
      <c r="C27" s="96"/>
      <c r="D27" s="109"/>
      <c r="E27" s="203" t="s">
        <v>446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877</v>
      </c>
      <c r="E29" s="205" t="s">
        <v>2432</v>
      </c>
      <c r="F29" s="198"/>
      <c r="G29" s="257"/>
      <c r="H29" s="198" t="s">
        <v>430</v>
      </c>
      <c r="I29" s="2169" t="s">
        <v>2443</v>
      </c>
      <c r="M29" s="83">
        <v>20</v>
      </c>
    </row>
    <row customHeight="1" ht="15.75">
      <c r="A30" s="1683" t="s">
        <v>102</v>
      </c>
      <c r="C30" s="96"/>
      <c r="D30" s="109"/>
      <c r="E30" s="203" t="s">
        <v>446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437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2444</v>
      </c>
      <c r="E33" s="206" t="s">
        <v>2433</v>
      </c>
      <c r="F33" s="198"/>
      <c r="G33" s="257"/>
      <c r="H33" s="198" t="s">
        <v>430</v>
      </c>
      <c r="I33" s="2169" t="s">
        <v>2445</v>
      </c>
      <c r="M33" s="83">
        <v>14</v>
      </c>
    </row>
    <row customHeight="1" ht="15.75">
      <c r="A34" s="1683" t="s">
        <v>90</v>
      </c>
      <c r="C34" s="96"/>
      <c r="D34" s="109"/>
      <c r="E34" s="204" t="s">
        <v>446</v>
      </c>
      <c r="F34" s="200"/>
      <c r="G34" s="200"/>
      <c r="H34" s="201"/>
      <c r="I34" s="2171"/>
      <c r="M34" s="83">
        <v>15</v>
      </c>
    </row>
    <row customHeight="1" ht="25.2">
      <c r="A35" s="1683"/>
      <c r="C35" s="96"/>
      <c r="D35" s="147" t="s">
        <v>1005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2446</v>
      </c>
      <c r="E36" s="206" t="s">
        <v>2434</v>
      </c>
      <c r="F36" s="198"/>
      <c r="G36" s="257"/>
      <c r="H36" s="198" t="s">
        <v>430</v>
      </c>
      <c r="I36" s="2143" t="s">
        <v>2447</v>
      </c>
      <c r="M36" s="83">
        <v>14</v>
      </c>
    </row>
    <row customHeight="1" ht="15.75">
      <c r="A37" s="1683" t="s">
        <v>91</v>
      </c>
      <c r="C37" s="96"/>
      <c r="D37" s="109"/>
      <c r="E37" s="204" t="s">
        <v>446</v>
      </c>
      <c r="F37" s="200"/>
      <c r="G37" s="200"/>
      <c r="H37" s="201"/>
      <c r="I37" s="2143"/>
      <c r="M37" s="83">
        <v>15</v>
      </c>
    </row>
    <row customHeight="1" ht="27.299999999999997">
      <c r="A38" s="1683"/>
      <c r="C38" s="96"/>
      <c r="D38" s="147" t="s">
        <v>1006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1007</v>
      </c>
      <c r="E39" s="206" t="s">
        <v>2435</v>
      </c>
      <c r="F39" s="198"/>
      <c r="G39" s="207"/>
      <c r="H39" s="198" t="s">
        <v>430</v>
      </c>
      <c r="I39" s="2169" t="s">
        <v>2448</v>
      </c>
      <c r="L39" s="155" t="s">
        <v>2436</v>
      </c>
      <c r="M39" s="83">
        <v>14</v>
      </c>
    </row>
    <row customHeight="1" ht="15.75">
      <c r="A40" s="1683" t="s">
        <v>114</v>
      </c>
      <c r="C40" s="96"/>
      <c r="D40" s="109"/>
      <c r="E40" s="204" t="s">
        <v>446</v>
      </c>
      <c r="F40" s="200"/>
      <c r="G40" s="200"/>
      <c r="H40" s="201"/>
      <c r="I40" s="2171"/>
      <c r="M40" s="83">
        <v>15</v>
      </c>
    </row>
    <row s="1823" customFormat="1" customHeight="1" ht="3">
      <c r="A41" s="1683"/>
      <c r="K41" s="196"/>
      <c r="L41" s="196"/>
      <c r="M41" s="140">
        <v>3</v>
      </c>
    </row>
    <row customHeight="1" ht="26.25">
      <c r="D42" s="1681" t="s">
        <v>927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16462-0005-C252-5C7A-5D1BF113154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281</v>
      </c>
      <c r="B2" s="1780" t="s">
        <v>282</v>
      </c>
      <c r="C2" s="369"/>
      <c r="D2" s="344"/>
      <c r="E2" s="1031"/>
      <c r="F2" s="1031"/>
      <c r="G2" s="2427" t="str">
        <f>INDEX(PT_DIFFERENTIATION_NTAR,MATCH(B2,PT_DIFFERENTIATION_NTAR_ID,0))</f>
        <v/>
      </c>
      <c r="H2" s="1864"/>
      <c r="I2" s="1739"/>
      <c r="J2" s="1773"/>
      <c r="K2" s="1865"/>
      <c r="L2" s="1864" t="s">
        <v>430</v>
      </c>
      <c r="M2" s="1875"/>
      <c r="N2" s="334"/>
      <c r="O2" s="1624"/>
      <c r="P2" s="1624"/>
      <c r="AH2" s="1631">
        <v>0</v>
      </c>
    </row>
    <row s="1635" customFormat="1" customHeight="1" ht="18.75" hidden="1">
      <c r="A3" s="1780"/>
      <c r="B3" s="1780"/>
      <c r="C3" s="369" t="s">
        <v>2449</v>
      </c>
      <c r="D3" s="344"/>
      <c r="E3" s="1031"/>
      <c r="F3" s="1031"/>
      <c r="G3" s="2427"/>
      <c r="H3" s="1500"/>
      <c r="I3" s="651" t="s">
        <v>2450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281</v>
      </c>
      <c r="B5" s="1780" t="s">
        <v>282</v>
      </c>
      <c r="C5" s="369"/>
      <c r="D5" s="344"/>
      <c r="E5" s="1031"/>
      <c r="F5" s="1031"/>
      <c r="G5" s="2427" t="str">
        <f>INDEX(PT_DIFFERENTIATION_NTAR,MATCH(B5,PT_DIFFERENTIATION_NTAR_ID,0))</f>
        <v/>
      </c>
      <c r="H5" s="1864"/>
      <c r="I5" s="1739"/>
      <c r="J5" s="1773"/>
      <c r="K5" s="1778"/>
      <c r="L5" s="1864" t="s">
        <v>430</v>
      </c>
      <c r="M5" s="1875"/>
      <c r="N5" s="334"/>
      <c r="O5" s="1624"/>
      <c r="P5" s="1624"/>
      <c r="AH5" s="1631">
        <v>0</v>
      </c>
    </row>
    <row s="1635" customFormat="1" customHeight="1" ht="18.75" hidden="1">
      <c r="A6" s="1780"/>
      <c r="B6" s="1780"/>
      <c r="C6" s="369" t="s">
        <v>2451</v>
      </c>
      <c r="D6" s="344"/>
      <c r="E6" s="1031"/>
      <c r="F6" s="1031"/>
      <c r="G6" s="2427"/>
      <c r="H6" s="1500"/>
      <c r="I6" s="651" t="s">
        <v>2450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430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430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424</v>
      </c>
      <c r="F19" s="2209"/>
      <c r="G19" s="2209"/>
      <c r="H19" s="2209"/>
      <c r="I19" s="2209"/>
      <c r="J19" s="2209"/>
      <c r="K19" s="2209"/>
      <c r="L19" s="2209"/>
      <c r="M19" s="2389" t="s">
        <v>425</v>
      </c>
      <c r="AH19" s="374">
        <v>21</v>
      </c>
    </row>
    <row customHeight="1" ht="22.049999999999997">
      <c r="D20" s="376"/>
      <c r="E20" s="2277" t="s">
        <v>88</v>
      </c>
      <c r="F20" s="2224" t="s">
        <v>254</v>
      </c>
      <c r="G20" s="2224" t="s">
        <v>255</v>
      </c>
      <c r="H20" s="2386" t="s">
        <v>2452</v>
      </c>
      <c r="I20" s="2387"/>
      <c r="J20" s="2433"/>
      <c r="K20" s="2224" t="s">
        <v>427</v>
      </c>
      <c r="L20" s="2224" t="s">
        <v>514</v>
      </c>
      <c r="M20" s="2389"/>
      <c r="AH20" s="374">
        <v>21</v>
      </c>
    </row>
    <row customHeight="1" ht="22.049999999999997">
      <c r="D21" s="376"/>
      <c r="E21" s="2279"/>
      <c r="F21" s="2225"/>
      <c r="G21" s="2225"/>
      <c r="H21" s="2218" t="s">
        <v>2453</v>
      </c>
      <c r="I21" s="2220"/>
      <c r="J21" s="108" t="s">
        <v>2454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132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430</v>
      </c>
      <c r="L23" s="2461"/>
      <c r="M23" s="1769"/>
      <c r="N23" s="334"/>
      <c r="AH23" s="374">
        <v>19</v>
      </c>
    </row>
    <row customHeight="1" ht="60.75" hidden="1">
      <c r="A24" s="1780" t="s">
        <v>281</v>
      </c>
      <c r="B24" s="1780" t="s">
        <v>282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430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2449</v>
      </c>
      <c r="D25" s="2466"/>
      <c r="E25" s="2204"/>
      <c r="F25" s="2470"/>
      <c r="G25" s="2427"/>
      <c r="H25" s="1500"/>
      <c r="I25" s="651" t="s">
        <v>2450</v>
      </c>
      <c r="J25" s="571"/>
      <c r="K25" s="1500"/>
      <c r="L25" s="214"/>
      <c r="M25" s="2170"/>
      <c r="N25" s="334"/>
      <c r="O25" s="1624"/>
      <c r="P25" s="1624"/>
      <c r="AH25" s="1631">
        <v>0</v>
      </c>
    </row>
    <row customHeight="1" ht="0.75" hidden="1">
      <c r="A26" s="1780"/>
      <c r="B26" s="1780"/>
      <c r="C26" s="369" t="s">
        <v>2455</v>
      </c>
      <c r="D26" s="2466"/>
      <c r="E26" s="2204"/>
      <c r="F26" s="2383"/>
      <c r="G26" s="400"/>
      <c r="H26" s="1500"/>
      <c r="I26" s="395"/>
      <c r="J26" s="349"/>
      <c r="K26" s="1500"/>
      <c r="L26" s="201"/>
      <c r="M26" s="2170"/>
      <c r="N26" s="334"/>
      <c r="AH26" s="374">
        <v>0</v>
      </c>
    </row>
    <row s="1635" customFormat="1" customHeight="1" ht="45" hidden="1">
      <c r="A27" s="1780" t="s">
        <v>286</v>
      </c>
      <c r="B27" s="1780" t="s">
        <v>287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430</v>
      </c>
      <c r="M27" s="2170"/>
      <c r="N27" s="334"/>
      <c r="O27" s="1624"/>
      <c r="P27" s="1624"/>
      <c r="AH27" s="1631">
        <v>0</v>
      </c>
    </row>
    <row s="1635" customFormat="1" customHeight="1" ht="18.75" hidden="1">
      <c r="A28" s="1780"/>
      <c r="B28" s="1780"/>
      <c r="C28" s="369" t="s">
        <v>2449</v>
      </c>
      <c r="D28" s="2462"/>
      <c r="E28" s="2463"/>
      <c r="F28" s="2464"/>
      <c r="G28" s="2427"/>
      <c r="H28" s="1500"/>
      <c r="I28" s="651" t="s">
        <v>2450</v>
      </c>
      <c r="J28" s="571"/>
      <c r="K28" s="1500"/>
      <c r="L28" s="214"/>
      <c r="M28" s="2170"/>
      <c r="N28" s="334"/>
      <c r="O28" s="1624"/>
      <c r="P28" s="1624"/>
      <c r="AH28" s="1631">
        <v>0</v>
      </c>
    </row>
    <row s="1635" customFormat="1" customHeight="1" ht="0.75" hidden="1">
      <c r="A29" s="1780"/>
      <c r="B29" s="1780"/>
      <c r="C29" s="369" t="s">
        <v>2455</v>
      </c>
      <c r="D29" s="2462"/>
      <c r="E29" s="2204"/>
      <c r="F29" s="2383"/>
      <c r="G29" s="400"/>
      <c r="H29" s="1500"/>
      <c r="I29" s="651"/>
      <c r="J29" s="571"/>
      <c r="K29" s="1500"/>
      <c r="L29" s="214"/>
      <c r="M29" s="2170"/>
      <c r="N29" s="334"/>
      <c r="O29" s="1624"/>
      <c r="P29" s="1624"/>
      <c r="AH29" s="1631">
        <v>0</v>
      </c>
    </row>
    <row s="1635" customFormat="1" customHeight="1" ht="45" hidden="1">
      <c r="A30" s="1780" t="s">
        <v>293</v>
      </c>
      <c r="B30" s="1780" t="s">
        <v>294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430</v>
      </c>
      <c r="M30" s="2170"/>
      <c r="N30" s="334"/>
      <c r="O30" s="1624"/>
      <c r="P30" s="1624"/>
      <c r="AH30" s="1631">
        <v>0</v>
      </c>
    </row>
    <row s="1635" customFormat="1" customHeight="1" ht="18.75" hidden="1">
      <c r="A31" s="1780"/>
      <c r="B31" s="1780"/>
      <c r="C31" s="369" t="s">
        <v>2449</v>
      </c>
      <c r="D31" s="2462"/>
      <c r="E31" s="2204"/>
      <c r="F31" s="2383"/>
      <c r="G31" s="2427"/>
      <c r="H31" s="1500"/>
      <c r="I31" s="651" t="s">
        <v>2450</v>
      </c>
      <c r="J31" s="571"/>
      <c r="K31" s="1500"/>
      <c r="L31" s="214"/>
      <c r="M31" s="2170"/>
      <c r="N31" s="334"/>
      <c r="O31" s="1624"/>
      <c r="P31" s="1624"/>
      <c r="AH31" s="1631">
        <v>0</v>
      </c>
    </row>
    <row s="1635" customFormat="1" customHeight="1" ht="0.75" hidden="1">
      <c r="A32" s="1780"/>
      <c r="B32" s="1780"/>
      <c r="C32" s="369" t="s">
        <v>2455</v>
      </c>
      <c r="D32" s="2462"/>
      <c r="E32" s="2204"/>
      <c r="F32" s="2383"/>
      <c r="G32" s="400"/>
      <c r="H32" s="1500"/>
      <c r="I32" s="651"/>
      <c r="J32" s="571"/>
      <c r="K32" s="1500"/>
      <c r="L32" s="214"/>
      <c r="M32" s="2170"/>
      <c r="N32" s="334"/>
      <c r="O32" s="1624"/>
      <c r="P32" s="1624"/>
      <c r="AH32" s="1631">
        <v>0</v>
      </c>
    </row>
    <row s="1635" customFormat="1" customHeight="1" ht="45" hidden="1">
      <c r="A33" s="1780" t="s">
        <v>299</v>
      </c>
      <c r="B33" s="1780" t="s">
        <v>300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430</v>
      </c>
      <c r="M33" s="2170"/>
      <c r="N33" s="334"/>
      <c r="O33" s="1624"/>
      <c r="P33" s="1624"/>
      <c r="AH33" s="1631">
        <v>0</v>
      </c>
    </row>
    <row s="1635" customFormat="1" customHeight="1" ht="18.75" hidden="1">
      <c r="A34" s="1780"/>
      <c r="B34" s="1780"/>
      <c r="C34" s="369" t="s">
        <v>2449</v>
      </c>
      <c r="D34" s="2462"/>
      <c r="E34" s="2204"/>
      <c r="F34" s="2383"/>
      <c r="G34" s="2427"/>
      <c r="H34" s="1500"/>
      <c r="I34" s="651" t="s">
        <v>2450</v>
      </c>
      <c r="J34" s="571"/>
      <c r="K34" s="1500"/>
      <c r="L34" s="214"/>
      <c r="M34" s="2170"/>
      <c r="N34" s="334"/>
      <c r="O34" s="1624"/>
      <c r="P34" s="1624"/>
      <c r="AH34" s="1631">
        <v>0</v>
      </c>
    </row>
    <row s="1635" customFormat="1" customHeight="1" ht="0.75" hidden="1">
      <c r="A35" s="1780"/>
      <c r="B35" s="1780"/>
      <c r="C35" s="369" t="s">
        <v>2455</v>
      </c>
      <c r="D35" s="2462"/>
      <c r="E35" s="2204"/>
      <c r="F35" s="2383"/>
      <c r="G35" s="400"/>
      <c r="H35" s="1500"/>
      <c r="I35" s="651"/>
      <c r="J35" s="571"/>
      <c r="K35" s="1500"/>
      <c r="L35" s="214"/>
      <c r="M35" s="2170"/>
      <c r="N35" s="334"/>
      <c r="O35" s="1624"/>
      <c r="P35" s="1624"/>
      <c r="AH35" s="1631">
        <v>0</v>
      </c>
    </row>
    <row s="1635" customFormat="1" customHeight="1" ht="18.75" hidden="1">
      <c r="A36" s="1780" t="s">
        <v>305</v>
      </c>
      <c r="B36" s="1780" t="s">
        <v>306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430</v>
      </c>
      <c r="M36" s="2170"/>
      <c r="N36" s="334"/>
      <c r="O36" s="1624"/>
      <c r="P36" s="1624"/>
      <c r="AH36" s="1631">
        <v>0</v>
      </c>
    </row>
    <row s="1635" customFormat="1" customHeight="1" ht="18.75" hidden="1">
      <c r="A37" s="1780"/>
      <c r="B37" s="1780"/>
      <c r="C37" s="369" t="s">
        <v>2449</v>
      </c>
      <c r="D37" s="2462"/>
      <c r="E37" s="2204"/>
      <c r="F37" s="2383"/>
      <c r="G37" s="2427"/>
      <c r="H37" s="1500"/>
      <c r="I37" s="651" t="s">
        <v>2450</v>
      </c>
      <c r="J37" s="571"/>
      <c r="K37" s="1500"/>
      <c r="L37" s="214"/>
      <c r="M37" s="2170"/>
      <c r="N37" s="334"/>
      <c r="O37" s="1624"/>
      <c r="P37" s="1624"/>
      <c r="AH37" s="1631">
        <v>0</v>
      </c>
    </row>
    <row s="1635" customFormat="1" customHeight="1" ht="0.75" hidden="1">
      <c r="A38" s="1780"/>
      <c r="B38" s="1780"/>
      <c r="C38" s="369" t="s">
        <v>2455</v>
      </c>
      <c r="D38" s="2462"/>
      <c r="E38" s="2204"/>
      <c r="F38" s="2383"/>
      <c r="G38" s="400"/>
      <c r="H38" s="1500"/>
      <c r="I38" s="651"/>
      <c r="J38" s="571"/>
      <c r="K38" s="1500"/>
      <c r="L38" s="214"/>
      <c r="M38" s="2170"/>
      <c r="N38" s="334"/>
      <c r="O38" s="1624"/>
      <c r="P38" s="1624"/>
      <c r="AH38" s="1631">
        <v>0</v>
      </c>
    </row>
    <row s="1635" customFormat="1" customHeight="1" ht="18.75" hidden="1">
      <c r="A39" s="1780" t="s">
        <v>311</v>
      </c>
      <c r="B39" s="1780" t="s">
        <v>312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430</v>
      </c>
      <c r="M39" s="2170"/>
      <c r="N39" s="334"/>
      <c r="O39" s="1624"/>
      <c r="P39" s="1624"/>
      <c r="AH39" s="1631">
        <v>0</v>
      </c>
    </row>
    <row s="1635" customFormat="1" customHeight="1" ht="18.75" hidden="1">
      <c r="A40" s="1780"/>
      <c r="B40" s="1780"/>
      <c r="C40" s="369" t="s">
        <v>2449</v>
      </c>
      <c r="D40" s="2462"/>
      <c r="E40" s="2204"/>
      <c r="F40" s="2383"/>
      <c r="G40" s="2427"/>
      <c r="H40" s="1500"/>
      <c r="I40" s="651" t="s">
        <v>2450</v>
      </c>
      <c r="J40" s="571"/>
      <c r="K40" s="1500"/>
      <c r="L40" s="214"/>
      <c r="M40" s="2170"/>
      <c r="N40" s="334"/>
      <c r="O40" s="1624"/>
      <c r="P40" s="1624"/>
      <c r="AH40" s="1631">
        <v>0</v>
      </c>
    </row>
    <row s="1635" customFormat="1" customHeight="1" ht="0.75" hidden="1">
      <c r="A41" s="1780"/>
      <c r="B41" s="1780"/>
      <c r="C41" s="369" t="s">
        <v>2455</v>
      </c>
      <c r="D41" s="2462"/>
      <c r="E41" s="2204"/>
      <c r="F41" s="2383"/>
      <c r="G41" s="400"/>
      <c r="H41" s="1500"/>
      <c r="I41" s="651"/>
      <c r="J41" s="571"/>
      <c r="K41" s="1500"/>
      <c r="L41" s="214"/>
      <c r="M41" s="2170"/>
      <c r="N41" s="334"/>
      <c r="O41" s="1624"/>
      <c r="P41" s="1624"/>
      <c r="AH41" s="1631">
        <v>0</v>
      </c>
    </row>
    <row s="1635" customFormat="1" customHeight="1" ht="18.75" hidden="1">
      <c r="A42" s="1780" t="s">
        <v>317</v>
      </c>
      <c r="B42" s="1780" t="s">
        <v>318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430</v>
      </c>
      <c r="M42" s="2170"/>
      <c r="N42" s="334"/>
      <c r="O42" s="1624"/>
      <c r="P42" s="1624"/>
      <c r="AH42" s="1631">
        <v>0</v>
      </c>
    </row>
    <row s="1635" customFormat="1" customHeight="1" ht="18.75" hidden="1">
      <c r="A43" s="1780"/>
      <c r="B43" s="1780"/>
      <c r="C43" s="369" t="s">
        <v>2449</v>
      </c>
      <c r="D43" s="2462"/>
      <c r="E43" s="2204"/>
      <c r="F43" s="2383"/>
      <c r="G43" s="2427"/>
      <c r="H43" s="1500"/>
      <c r="I43" s="651" t="s">
        <v>2450</v>
      </c>
      <c r="J43" s="571"/>
      <c r="K43" s="1500"/>
      <c r="L43" s="214"/>
      <c r="M43" s="2170"/>
      <c r="N43" s="334"/>
      <c r="O43" s="1624"/>
      <c r="P43" s="1624"/>
      <c r="AH43" s="1631">
        <v>0</v>
      </c>
    </row>
    <row s="1635" customFormat="1" customHeight="1" ht="0.75" hidden="1">
      <c r="A44" s="1780"/>
      <c r="B44" s="1780"/>
      <c r="C44" s="369" t="s">
        <v>2455</v>
      </c>
      <c r="D44" s="2462"/>
      <c r="E44" s="2204"/>
      <c r="F44" s="2383"/>
      <c r="G44" s="400"/>
      <c r="H44" s="1500"/>
      <c r="I44" s="651"/>
      <c r="J44" s="571"/>
      <c r="K44" s="1500"/>
      <c r="L44" s="214"/>
      <c r="M44" s="2170"/>
      <c r="N44" s="334"/>
      <c r="O44" s="1624"/>
      <c r="P44" s="1624"/>
      <c r="AH44" s="1631">
        <v>0</v>
      </c>
    </row>
    <row s="1635" customFormat="1" customHeight="1" ht="18.75" hidden="1">
      <c r="A45" s="1780" t="s">
        <v>323</v>
      </c>
      <c r="B45" s="1780" t="s">
        <v>324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430</v>
      </c>
      <c r="M45" s="2170"/>
      <c r="N45" s="334"/>
      <c r="O45" s="1624"/>
      <c r="P45" s="1624"/>
      <c r="AH45" s="1631">
        <v>0</v>
      </c>
    </row>
    <row s="1635" customFormat="1" customHeight="1" ht="18.75" hidden="1">
      <c r="A46" s="1780"/>
      <c r="B46" s="1780"/>
      <c r="C46" s="369" t="s">
        <v>2449</v>
      </c>
      <c r="D46" s="2462"/>
      <c r="E46" s="2204"/>
      <c r="F46" s="2383"/>
      <c r="G46" s="2427"/>
      <c r="H46" s="1500"/>
      <c r="I46" s="651" t="s">
        <v>2450</v>
      </c>
      <c r="J46" s="571"/>
      <c r="K46" s="1500"/>
      <c r="L46" s="214"/>
      <c r="M46" s="2170"/>
      <c r="N46" s="334"/>
      <c r="O46" s="1624"/>
      <c r="P46" s="1624"/>
      <c r="AH46" s="1631">
        <v>0</v>
      </c>
    </row>
    <row s="1635" customFormat="1" customHeight="1" ht="0.75" hidden="1">
      <c r="A47" s="1780"/>
      <c r="B47" s="1780"/>
      <c r="C47" s="369" t="s">
        <v>2455</v>
      </c>
      <c r="D47" s="2462"/>
      <c r="E47" s="2204"/>
      <c r="F47" s="2383"/>
      <c r="G47" s="400"/>
      <c r="H47" s="1500"/>
      <c r="I47" s="651"/>
      <c r="J47" s="571"/>
      <c r="K47" s="1500"/>
      <c r="L47" s="214"/>
      <c r="M47" s="2170"/>
      <c r="N47" s="334"/>
      <c r="O47" s="1624"/>
      <c r="P47" s="1624"/>
      <c r="AH47" s="1631">
        <v>0</v>
      </c>
    </row>
    <row s="1635" customFormat="1" customHeight="1" ht="18.75" hidden="1">
      <c r="A48" s="1780" t="s">
        <v>329</v>
      </c>
      <c r="B48" s="1780" t="s">
        <v>330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430</v>
      </c>
      <c r="M48" s="2170"/>
      <c r="N48" s="334"/>
      <c r="O48" s="1624"/>
      <c r="P48" s="1624"/>
      <c r="AH48" s="1631">
        <v>0</v>
      </c>
    </row>
    <row s="1635" customFormat="1" customHeight="1" ht="18.75" hidden="1">
      <c r="A49" s="1780"/>
      <c r="B49" s="1780"/>
      <c r="C49" s="369" t="s">
        <v>2449</v>
      </c>
      <c r="D49" s="2462"/>
      <c r="E49" s="2204"/>
      <c r="F49" s="2383"/>
      <c r="G49" s="2427"/>
      <c r="H49" s="1500"/>
      <c r="I49" s="651" t="s">
        <v>2450</v>
      </c>
      <c r="J49" s="571"/>
      <c r="K49" s="1500"/>
      <c r="L49" s="214"/>
      <c r="M49" s="2170"/>
      <c r="N49" s="334"/>
      <c r="O49" s="1624"/>
      <c r="P49" s="1624"/>
      <c r="AH49" s="1631">
        <v>0</v>
      </c>
    </row>
    <row s="1635" customFormat="1" customHeight="1" ht="0.75" hidden="1">
      <c r="A50" s="1780"/>
      <c r="B50" s="1780"/>
      <c r="C50" s="369" t="s">
        <v>2455</v>
      </c>
      <c r="D50" s="2462"/>
      <c r="E50" s="2204"/>
      <c r="F50" s="2383"/>
      <c r="G50" s="400"/>
      <c r="H50" s="1500"/>
      <c r="I50" s="651"/>
      <c r="J50" s="571"/>
      <c r="K50" s="1500"/>
      <c r="L50" s="214"/>
      <c r="M50" s="2170"/>
      <c r="N50" s="334"/>
      <c r="O50" s="1624"/>
      <c r="P50" s="1624"/>
      <c r="AH50" s="1631">
        <v>0</v>
      </c>
    </row>
    <row s="1635" customFormat="1" customHeight="1" ht="18.75" hidden="1">
      <c r="A51" s="1780" t="s">
        <v>349</v>
      </c>
      <c r="B51" s="1780" t="s">
        <v>350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430</v>
      </c>
      <c r="M51" s="2170"/>
      <c r="N51" s="334"/>
      <c r="O51" s="1624"/>
      <c r="P51" s="1624"/>
      <c r="AH51" s="1631">
        <v>0</v>
      </c>
    </row>
    <row s="1635" customFormat="1" customHeight="1" ht="18.75" hidden="1">
      <c r="A52" s="1780"/>
      <c r="B52" s="1780"/>
      <c r="C52" s="369" t="s">
        <v>2449</v>
      </c>
      <c r="D52" s="2462"/>
      <c r="E52" s="2204"/>
      <c r="F52" s="2383"/>
      <c r="G52" s="2427"/>
      <c r="H52" s="1500"/>
      <c r="I52" s="651" t="s">
        <v>2450</v>
      </c>
      <c r="J52" s="571"/>
      <c r="K52" s="1500"/>
      <c r="L52" s="214"/>
      <c r="M52" s="2170"/>
      <c r="N52" s="334"/>
      <c r="O52" s="1624"/>
      <c r="P52" s="1624"/>
      <c r="AH52" s="1631">
        <v>0</v>
      </c>
    </row>
    <row s="1635" customFormat="1" customHeight="1" ht="0.75" hidden="1">
      <c r="A53" s="1780"/>
      <c r="B53" s="1780"/>
      <c r="C53" s="369" t="s">
        <v>2455</v>
      </c>
      <c r="D53" s="2462"/>
      <c r="E53" s="2204"/>
      <c r="F53" s="2383"/>
      <c r="G53" s="400"/>
      <c r="H53" s="1500"/>
      <c r="I53" s="651"/>
      <c r="J53" s="571"/>
      <c r="K53" s="1500"/>
      <c r="L53" s="214"/>
      <c r="M53" s="2170"/>
      <c r="N53" s="334"/>
      <c r="O53" s="1624"/>
      <c r="P53" s="1624"/>
      <c r="AH53" s="1631">
        <v>0</v>
      </c>
    </row>
    <row s="1635" customFormat="1" customHeight="1" ht="18.75" hidden="1">
      <c r="A54" s="1780" t="s">
        <v>354</v>
      </c>
      <c r="B54" s="1780" t="s">
        <v>355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430</v>
      </c>
      <c r="M54" s="2170"/>
      <c r="N54" s="334"/>
      <c r="O54" s="1624"/>
      <c r="P54" s="1624"/>
      <c r="AH54" s="1631">
        <v>0</v>
      </c>
    </row>
    <row s="1635" customFormat="1" customHeight="1" ht="18.75" hidden="1">
      <c r="A55" s="1780"/>
      <c r="B55" s="1780"/>
      <c r="C55" s="369" t="s">
        <v>2449</v>
      </c>
      <c r="D55" s="2462"/>
      <c r="E55" s="2204"/>
      <c r="F55" s="2383"/>
      <c r="G55" s="2427"/>
      <c r="H55" s="1500"/>
      <c r="I55" s="651" t="s">
        <v>2450</v>
      </c>
      <c r="J55" s="571"/>
      <c r="K55" s="1500"/>
      <c r="L55" s="214"/>
      <c r="M55" s="2170"/>
      <c r="N55" s="334"/>
      <c r="O55" s="1624"/>
      <c r="P55" s="1624"/>
      <c r="AH55" s="1631">
        <v>0</v>
      </c>
    </row>
    <row s="1635" customFormat="1" customHeight="1" ht="0.75" hidden="1">
      <c r="A56" s="1780"/>
      <c r="B56" s="1780"/>
      <c r="C56" s="369" t="s">
        <v>2455</v>
      </c>
      <c r="D56" s="2462"/>
      <c r="E56" s="2204"/>
      <c r="F56" s="2383"/>
      <c r="G56" s="400"/>
      <c r="H56" s="1500"/>
      <c r="I56" s="651"/>
      <c r="J56" s="571"/>
      <c r="K56" s="1500"/>
      <c r="L56" s="214"/>
      <c r="M56" s="2170"/>
      <c r="N56" s="334"/>
      <c r="O56" s="1624"/>
      <c r="P56" s="1624"/>
      <c r="AH56" s="1631">
        <v>0</v>
      </c>
    </row>
    <row s="1635" customFormat="1" customHeight="1" ht="18.75" hidden="1">
      <c r="A57" s="1780" t="s">
        <v>359</v>
      </c>
      <c r="B57" s="1780" t="s">
        <v>360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430</v>
      </c>
      <c r="M57" s="2170"/>
      <c r="N57" s="334"/>
      <c r="O57" s="1624"/>
      <c r="P57" s="1624"/>
      <c r="AH57" s="1631">
        <v>0</v>
      </c>
    </row>
    <row s="1635" customFormat="1" customHeight="1" ht="18.75" hidden="1">
      <c r="A58" s="1780"/>
      <c r="B58" s="1780"/>
      <c r="C58" s="369" t="s">
        <v>2449</v>
      </c>
      <c r="D58" s="2462"/>
      <c r="E58" s="2204"/>
      <c r="F58" s="2383"/>
      <c r="G58" s="2427"/>
      <c r="H58" s="1500"/>
      <c r="I58" s="651" t="s">
        <v>2450</v>
      </c>
      <c r="J58" s="571"/>
      <c r="K58" s="1500"/>
      <c r="L58" s="214"/>
      <c r="M58" s="2170"/>
      <c r="N58" s="334"/>
      <c r="O58" s="1624"/>
      <c r="P58" s="1624"/>
      <c r="AH58" s="1631">
        <v>0</v>
      </c>
    </row>
    <row s="1635" customFormat="1" customHeight="1" ht="0.75" hidden="1">
      <c r="A59" s="1780"/>
      <c r="B59" s="1780"/>
      <c r="C59" s="369" t="s">
        <v>2455</v>
      </c>
      <c r="D59" s="2462"/>
      <c r="E59" s="2204"/>
      <c r="F59" s="2383"/>
      <c r="G59" s="400"/>
      <c r="H59" s="1500"/>
      <c r="I59" s="651"/>
      <c r="J59" s="571"/>
      <c r="K59" s="1500"/>
      <c r="L59" s="214"/>
      <c r="M59" s="2170"/>
      <c r="N59" s="334"/>
      <c r="O59" s="1624"/>
      <c r="P59" s="1624"/>
      <c r="AH59" s="1631">
        <v>0</v>
      </c>
    </row>
    <row s="1635" customFormat="1" customHeight="1" ht="18.75" hidden="1">
      <c r="A60" s="1780" t="s">
        <v>364</v>
      </c>
      <c r="B60" s="1780" t="s">
        <v>365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430</v>
      </c>
      <c r="M60" s="2170"/>
      <c r="N60" s="334"/>
      <c r="O60" s="1624"/>
      <c r="P60" s="1624"/>
      <c r="AH60" s="1631">
        <v>0</v>
      </c>
    </row>
    <row s="1635" customFormat="1" customHeight="1" ht="18.75" hidden="1">
      <c r="A61" s="1780"/>
      <c r="B61" s="1780"/>
      <c r="C61" s="369" t="s">
        <v>2449</v>
      </c>
      <c r="D61" s="2462"/>
      <c r="E61" s="2204"/>
      <c r="F61" s="2383"/>
      <c r="G61" s="2427"/>
      <c r="H61" s="1500"/>
      <c r="I61" s="651" t="s">
        <v>2450</v>
      </c>
      <c r="J61" s="571"/>
      <c r="K61" s="1500"/>
      <c r="L61" s="214"/>
      <c r="M61" s="2170"/>
      <c r="N61" s="334"/>
      <c r="O61" s="1624"/>
      <c r="P61" s="1624"/>
      <c r="AH61" s="1631">
        <v>0</v>
      </c>
    </row>
    <row s="1635" customFormat="1" customHeight="1" ht="0.75" hidden="1">
      <c r="A62" s="1780"/>
      <c r="B62" s="1780"/>
      <c r="C62" s="369" t="s">
        <v>2455</v>
      </c>
      <c r="D62" s="2462"/>
      <c r="E62" s="2204"/>
      <c r="F62" s="2383"/>
      <c r="G62" s="400"/>
      <c r="H62" s="1500"/>
      <c r="I62" s="651"/>
      <c r="J62" s="571"/>
      <c r="K62" s="1500"/>
      <c r="L62" s="214"/>
      <c r="M62" s="2170"/>
      <c r="N62" s="334"/>
      <c r="O62" s="1624"/>
      <c r="P62" s="1624"/>
      <c r="AH62" s="1631">
        <v>0</v>
      </c>
    </row>
    <row s="1635" customFormat="1" customHeight="1" ht="18.75" hidden="1">
      <c r="A63" s="1780" t="s">
        <v>369</v>
      </c>
      <c r="B63" s="1780" t="s">
        <v>370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430</v>
      </c>
      <c r="M63" s="2170"/>
      <c r="N63" s="334"/>
      <c r="O63" s="1624"/>
      <c r="P63" s="1624"/>
      <c r="AH63" s="1631">
        <v>0</v>
      </c>
    </row>
    <row s="1635" customFormat="1" customHeight="1" ht="18.75" hidden="1">
      <c r="A64" s="1780"/>
      <c r="B64" s="1780"/>
      <c r="C64" s="369" t="s">
        <v>2449</v>
      </c>
      <c r="D64" s="2462"/>
      <c r="E64" s="2204"/>
      <c r="F64" s="2383"/>
      <c r="G64" s="2427"/>
      <c r="H64" s="1500"/>
      <c r="I64" s="651" t="s">
        <v>2450</v>
      </c>
      <c r="J64" s="571"/>
      <c r="K64" s="1500"/>
      <c r="L64" s="214"/>
      <c r="M64" s="2170"/>
      <c r="N64" s="334"/>
      <c r="O64" s="1624"/>
      <c r="P64" s="1624"/>
      <c r="AH64" s="1631">
        <v>0</v>
      </c>
    </row>
    <row s="1635" customFormat="1" customHeight="1" ht="0.75" hidden="1">
      <c r="A65" s="1780"/>
      <c r="B65" s="1780"/>
      <c r="C65" s="369" t="s">
        <v>2455</v>
      </c>
      <c r="D65" s="2462"/>
      <c r="E65" s="2204"/>
      <c r="F65" s="2383"/>
      <c r="G65" s="400"/>
      <c r="H65" s="1500"/>
      <c r="I65" s="651"/>
      <c r="J65" s="571"/>
      <c r="K65" s="1500"/>
      <c r="L65" s="214"/>
      <c r="M65" s="2170"/>
      <c r="N65" s="334"/>
      <c r="O65" s="1624"/>
      <c r="P65" s="1624"/>
      <c r="AH65" s="1631">
        <v>0</v>
      </c>
    </row>
    <row s="1635" customFormat="1" customHeight="1" ht="18.75" hidden="1">
      <c r="A66" s="1780" t="s">
        <v>374</v>
      </c>
      <c r="B66" s="1780" t="s">
        <v>375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430</v>
      </c>
      <c r="M66" s="2170"/>
      <c r="N66" s="334"/>
      <c r="O66" s="1624"/>
      <c r="P66" s="1624"/>
      <c r="AH66" s="1631">
        <v>0</v>
      </c>
    </row>
    <row s="1635" customFormat="1" customHeight="1" ht="18.75" hidden="1">
      <c r="A67" s="1780"/>
      <c r="B67" s="1780"/>
      <c r="C67" s="369" t="s">
        <v>2449</v>
      </c>
      <c r="D67" s="2462"/>
      <c r="E67" s="2204"/>
      <c r="F67" s="2383"/>
      <c r="G67" s="2427"/>
      <c r="H67" s="1500"/>
      <c r="I67" s="651" t="s">
        <v>2450</v>
      </c>
      <c r="J67" s="571"/>
      <c r="K67" s="1500"/>
      <c r="L67" s="214"/>
      <c r="M67" s="2170"/>
      <c r="N67" s="334"/>
      <c r="O67" s="1624"/>
      <c r="P67" s="1624"/>
      <c r="AH67" s="1631">
        <v>0</v>
      </c>
    </row>
    <row s="1635" customFormat="1" customHeight="1" ht="0.75" hidden="1">
      <c r="A68" s="1780"/>
      <c r="B68" s="1780"/>
      <c r="C68" s="369" t="s">
        <v>2455</v>
      </c>
      <c r="D68" s="2462"/>
      <c r="E68" s="2204"/>
      <c r="F68" s="2383"/>
      <c r="G68" s="400"/>
      <c r="H68" s="1500"/>
      <c r="I68" s="651"/>
      <c r="J68" s="571"/>
      <c r="K68" s="1500"/>
      <c r="L68" s="214"/>
      <c r="M68" s="2170"/>
      <c r="N68" s="334"/>
      <c r="O68" s="1624"/>
      <c r="P68" s="1624"/>
      <c r="AH68" s="1631">
        <v>0</v>
      </c>
    </row>
    <row s="1635" customFormat="1" customHeight="1" ht="18.75" hidden="1">
      <c r="A69" s="1780" t="s">
        <v>379</v>
      </c>
      <c r="B69" s="1780" t="s">
        <v>380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430</v>
      </c>
      <c r="M69" s="2170"/>
      <c r="N69" s="334"/>
      <c r="O69" s="1624"/>
      <c r="P69" s="1624"/>
      <c r="AH69" s="1631">
        <v>0</v>
      </c>
    </row>
    <row s="1635" customFormat="1" customHeight="1" ht="18.75" hidden="1">
      <c r="A70" s="1780"/>
      <c r="B70" s="1780"/>
      <c r="C70" s="369" t="s">
        <v>2449</v>
      </c>
      <c r="D70" s="2462"/>
      <c r="E70" s="2204"/>
      <c r="F70" s="2383"/>
      <c r="G70" s="2427"/>
      <c r="H70" s="1500"/>
      <c r="I70" s="651" t="s">
        <v>2450</v>
      </c>
      <c r="J70" s="571"/>
      <c r="K70" s="1500"/>
      <c r="L70" s="214"/>
      <c r="M70" s="2170"/>
      <c r="N70" s="334"/>
      <c r="O70" s="1624"/>
      <c r="P70" s="1624"/>
      <c r="AH70" s="1631">
        <v>0</v>
      </c>
    </row>
    <row s="1635" customFormat="1" customHeight="1" ht="0.75" hidden="1">
      <c r="A71" s="1780"/>
      <c r="B71" s="1780"/>
      <c r="C71" s="369" t="s">
        <v>2455</v>
      </c>
      <c r="D71" s="2462"/>
      <c r="E71" s="2204"/>
      <c r="F71" s="2383"/>
      <c r="G71" s="400"/>
      <c r="H71" s="1500"/>
      <c r="I71" s="651"/>
      <c r="J71" s="571"/>
      <c r="K71" s="1500"/>
      <c r="L71" s="214"/>
      <c r="M71" s="2170"/>
      <c r="N71" s="334"/>
      <c r="O71" s="1624"/>
      <c r="P71" s="1624"/>
      <c r="AH71" s="1631">
        <v>0</v>
      </c>
    </row>
    <row s="1635" customFormat="1" customHeight="1" ht="18.75" hidden="1">
      <c r="A72" s="1780" t="s">
        <v>384</v>
      </c>
      <c r="B72" s="1780" t="s">
        <v>385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430</v>
      </c>
      <c r="M72" s="2170"/>
      <c r="N72" s="334"/>
      <c r="O72" s="1624"/>
      <c r="P72" s="1624"/>
      <c r="AH72" s="1631">
        <v>0</v>
      </c>
    </row>
    <row s="1635" customFormat="1" customHeight="1" ht="18.75" hidden="1">
      <c r="A73" s="1780"/>
      <c r="B73" s="1780"/>
      <c r="C73" s="369" t="s">
        <v>2449</v>
      </c>
      <c r="D73" s="2462"/>
      <c r="E73" s="2204"/>
      <c r="F73" s="2383"/>
      <c r="G73" s="2427"/>
      <c r="H73" s="1500"/>
      <c r="I73" s="651" t="s">
        <v>2450</v>
      </c>
      <c r="J73" s="571"/>
      <c r="K73" s="1500"/>
      <c r="L73" s="214"/>
      <c r="M73" s="2170"/>
      <c r="N73" s="334"/>
      <c r="O73" s="1624"/>
      <c r="P73" s="1624"/>
      <c r="AH73" s="1631">
        <v>0</v>
      </c>
    </row>
    <row s="1635" customFormat="1" customHeight="1" ht="0.75" hidden="1">
      <c r="A74" s="1780"/>
      <c r="B74" s="1780"/>
      <c r="C74" s="369" t="s">
        <v>2455</v>
      </c>
      <c r="D74" s="2462"/>
      <c r="E74" s="2204"/>
      <c r="F74" s="2383"/>
      <c r="G74" s="400"/>
      <c r="H74" s="1500"/>
      <c r="I74" s="651"/>
      <c r="J74" s="571"/>
      <c r="K74" s="1500"/>
      <c r="L74" s="214"/>
      <c r="M74" s="2170"/>
      <c r="N74" s="334"/>
      <c r="O74" s="1624"/>
      <c r="P74" s="1624"/>
      <c r="AH74" s="1631">
        <v>0</v>
      </c>
    </row>
    <row s="1635" customFormat="1" customHeight="1" ht="18.75" hidden="1">
      <c r="A75" s="1780" t="s">
        <v>389</v>
      </c>
      <c r="B75" s="1780" t="s">
        <v>390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430</v>
      </c>
      <c r="M75" s="2170"/>
      <c r="N75" s="334"/>
      <c r="O75" s="1624"/>
      <c r="P75" s="1624"/>
      <c r="AH75" s="1631">
        <v>0</v>
      </c>
    </row>
    <row s="1635" customFormat="1" customHeight="1" ht="18.75" hidden="1">
      <c r="A76" s="1780"/>
      <c r="B76" s="1780"/>
      <c r="C76" s="369" t="s">
        <v>2449</v>
      </c>
      <c r="D76" s="2462"/>
      <c r="E76" s="2204"/>
      <c r="F76" s="2383"/>
      <c r="G76" s="2427"/>
      <c r="H76" s="1500"/>
      <c r="I76" s="651" t="s">
        <v>2450</v>
      </c>
      <c r="J76" s="571"/>
      <c r="K76" s="1500"/>
      <c r="L76" s="214"/>
      <c r="M76" s="2170"/>
      <c r="N76" s="334"/>
      <c r="O76" s="1624"/>
      <c r="P76" s="1624"/>
      <c r="AH76" s="1631">
        <v>0</v>
      </c>
    </row>
    <row s="1635" customFormat="1" customHeight="1" ht="0.75" hidden="1">
      <c r="A77" s="1780"/>
      <c r="B77" s="1780"/>
      <c r="C77" s="369" t="s">
        <v>2455</v>
      </c>
      <c r="D77" s="2462"/>
      <c r="E77" s="2204"/>
      <c r="F77" s="2383"/>
      <c r="G77" s="400"/>
      <c r="H77" s="1500"/>
      <c r="I77" s="651"/>
      <c r="J77" s="571"/>
      <c r="K77" s="1500"/>
      <c r="L77" s="214"/>
      <c r="M77" s="2170"/>
      <c r="N77" s="334"/>
      <c r="O77" s="1624"/>
      <c r="P77" s="1624"/>
      <c r="AH77" s="1631">
        <v>0</v>
      </c>
    </row>
    <row s="1635" customFormat="1" customHeight="1" ht="18.75" hidden="1">
      <c r="A78" s="1780" t="s">
        <v>394</v>
      </c>
      <c r="B78" s="1780" t="s">
        <v>395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430</v>
      </c>
      <c r="M78" s="2170"/>
      <c r="N78" s="334"/>
      <c r="O78" s="1624"/>
      <c r="P78" s="1624"/>
      <c r="AH78" s="1631">
        <v>0</v>
      </c>
    </row>
    <row s="1635" customFormat="1" customHeight="1" ht="18.75" hidden="1">
      <c r="A79" s="1780"/>
      <c r="B79" s="1780"/>
      <c r="C79" s="369" t="s">
        <v>2449</v>
      </c>
      <c r="D79" s="2462"/>
      <c r="E79" s="2204"/>
      <c r="F79" s="2383"/>
      <c r="G79" s="2427"/>
      <c r="H79" s="1500"/>
      <c r="I79" s="651" t="s">
        <v>2450</v>
      </c>
      <c r="J79" s="571"/>
      <c r="K79" s="1500"/>
      <c r="L79" s="214"/>
      <c r="M79" s="2170"/>
      <c r="N79" s="334"/>
      <c r="O79" s="1624"/>
      <c r="P79" s="1624"/>
      <c r="AH79" s="1631">
        <v>0</v>
      </c>
    </row>
    <row s="1635" customFormat="1" customHeight="1" ht="0.75" hidden="1">
      <c r="A80" s="1780"/>
      <c r="B80" s="1780"/>
      <c r="C80" s="369" t="s">
        <v>2455</v>
      </c>
      <c r="D80" s="2462"/>
      <c r="E80" s="2204"/>
      <c r="F80" s="2383"/>
      <c r="G80" s="400"/>
      <c r="H80" s="1500"/>
      <c r="I80" s="651"/>
      <c r="J80" s="571"/>
      <c r="K80" s="1500"/>
      <c r="L80" s="214"/>
      <c r="M80" s="2170"/>
      <c r="N80" s="334"/>
      <c r="O80" s="1624"/>
      <c r="P80" s="1624"/>
      <c r="AH80" s="1631">
        <v>0</v>
      </c>
    </row>
    <row s="1635" customFormat="1" customHeight="1" ht="18.75" hidden="1">
      <c r="A81" s="1780" t="s">
        <v>399</v>
      </c>
      <c r="B81" s="1780" t="s">
        <v>400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430</v>
      </c>
      <c r="M81" s="2170"/>
      <c r="N81" s="334"/>
      <c r="O81" s="1624"/>
      <c r="P81" s="1624"/>
      <c r="AH81" s="1631">
        <v>0</v>
      </c>
    </row>
    <row s="1635" customFormat="1" customHeight="1" ht="18.75" hidden="1">
      <c r="A82" s="1780"/>
      <c r="B82" s="1780"/>
      <c r="C82" s="369" t="s">
        <v>2449</v>
      </c>
      <c r="D82" s="2462"/>
      <c r="E82" s="2204"/>
      <c r="F82" s="2383"/>
      <c r="G82" s="2427"/>
      <c r="H82" s="1500"/>
      <c r="I82" s="651" t="s">
        <v>2450</v>
      </c>
      <c r="J82" s="571"/>
      <c r="K82" s="1500"/>
      <c r="L82" s="214"/>
      <c r="M82" s="2170"/>
      <c r="N82" s="334"/>
      <c r="O82" s="1624"/>
      <c r="P82" s="1624"/>
      <c r="AH82" s="1631">
        <v>0</v>
      </c>
    </row>
    <row s="1635" customFormat="1" customHeight="1" ht="1.05">
      <c r="A83" s="1780"/>
      <c r="B83" s="1780"/>
      <c r="C83" s="369" t="s">
        <v>2455</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430</v>
      </c>
      <c r="G85" s="198" t="s">
        <v>430</v>
      </c>
      <c r="H85" s="2218" t="s">
        <v>430</v>
      </c>
      <c r="I85" s="2220"/>
      <c r="J85" s="198" t="s">
        <v>430</v>
      </c>
      <c r="K85" s="198" t="s">
        <v>430</v>
      </c>
      <c r="L85" s="401"/>
      <c r="M85" s="345" t="s">
        <v>2456</v>
      </c>
      <c r="N85" s="334"/>
      <c r="AH85" s="374">
        <v>34</v>
      </c>
    </row>
    <row customHeight="1" ht="19.95">
      <c r="A86" s="1780"/>
      <c r="B86" s="1780"/>
      <c r="D86" s="376"/>
      <c r="E86" s="147" t="s">
        <v>90</v>
      </c>
      <c r="F86" s="2460" t="s">
        <v>2457</v>
      </c>
      <c r="G86" s="2460"/>
      <c r="H86" s="2460"/>
      <c r="I86" s="2460"/>
      <c r="J86" s="2460"/>
      <c r="K86" s="2460"/>
      <c r="L86" s="2460"/>
      <c r="M86" s="297"/>
      <c r="N86" s="334"/>
      <c r="AH86" s="374">
        <v>19</v>
      </c>
    </row>
    <row s="1635" customFormat="1" customHeight="1" ht="60.75" hidden="1">
      <c r="A87" s="1780" t="s">
        <v>281</v>
      </c>
      <c r="B87" s="1780" t="s">
        <v>282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430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2451</v>
      </c>
      <c r="D88" s="2462"/>
      <c r="E88" s="2204"/>
      <c r="F88" s="2383"/>
      <c r="G88" s="2427"/>
      <c r="H88" s="1500"/>
      <c r="I88" s="651" t="s">
        <v>2450</v>
      </c>
      <c r="J88" s="571"/>
      <c r="K88" s="1500"/>
      <c r="L88" s="214"/>
      <c r="M88" s="2170"/>
      <c r="N88" s="334"/>
      <c r="O88" s="1624"/>
      <c r="P88" s="1624"/>
      <c r="AH88" s="1631">
        <v>0</v>
      </c>
    </row>
    <row s="1635" customFormat="1" customHeight="1" ht="0.75" hidden="1">
      <c r="A89" s="1780"/>
      <c r="B89" s="1780"/>
      <c r="C89" s="369" t="s">
        <v>2458</v>
      </c>
      <c r="D89" s="2462"/>
      <c r="E89" s="2204"/>
      <c r="F89" s="2383"/>
      <c r="G89" s="400"/>
      <c r="H89" s="1500"/>
      <c r="I89" s="651"/>
      <c r="J89" s="571"/>
      <c r="K89" s="1500"/>
      <c r="L89" s="214"/>
      <c r="M89" s="2170"/>
      <c r="N89" s="334"/>
      <c r="O89" s="1624"/>
      <c r="P89" s="1624"/>
      <c r="AH89" s="1631">
        <v>0</v>
      </c>
    </row>
    <row s="1635" customFormat="1" customHeight="1" ht="45" hidden="1">
      <c r="A90" s="1780" t="s">
        <v>286</v>
      </c>
      <c r="B90" s="1780" t="s">
        <v>287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430</v>
      </c>
      <c r="M90" s="2171"/>
      <c r="N90" s="334"/>
      <c r="O90" s="1624"/>
      <c r="P90" s="1624"/>
      <c r="AH90" s="1631">
        <v>0</v>
      </c>
    </row>
    <row s="1635" customFormat="1" customHeight="1" ht="18.75" hidden="1">
      <c r="A91" s="1780"/>
      <c r="B91" s="1780"/>
      <c r="C91" s="369" t="s">
        <v>2451</v>
      </c>
      <c r="D91" s="2462"/>
      <c r="E91" s="2204"/>
      <c r="F91" s="2383"/>
      <c r="G91" s="2427"/>
      <c r="H91" s="1500"/>
      <c r="I91" s="651" t="s">
        <v>2450</v>
      </c>
      <c r="J91" s="571"/>
      <c r="K91" s="1500"/>
      <c r="L91" s="214"/>
      <c r="M91" s="1861"/>
      <c r="N91" s="334"/>
      <c r="O91" s="1624"/>
      <c r="P91" s="1624"/>
      <c r="AH91" s="1631">
        <v>0</v>
      </c>
    </row>
    <row s="1635" customFormat="1" customHeight="1" ht="0.75" hidden="1">
      <c r="A92" s="1780"/>
      <c r="B92" s="1780"/>
      <c r="C92" s="369" t="s">
        <v>2458</v>
      </c>
      <c r="D92" s="2462"/>
      <c r="E92" s="2204"/>
      <c r="F92" s="2383"/>
      <c r="G92" s="400"/>
      <c r="H92" s="1500"/>
      <c r="I92" s="651"/>
      <c r="J92" s="571"/>
      <c r="K92" s="1500"/>
      <c r="L92" s="214"/>
      <c r="M92" s="341"/>
      <c r="N92" s="334"/>
      <c r="O92" s="1624"/>
      <c r="P92" s="1624"/>
      <c r="AH92" s="1631">
        <v>0</v>
      </c>
    </row>
    <row s="1635" customFormat="1" customHeight="1" ht="45" hidden="1">
      <c r="A93" s="1780" t="s">
        <v>293</v>
      </c>
      <c r="B93" s="1780" t="s">
        <v>294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430</v>
      </c>
      <c r="M93" s="341"/>
      <c r="N93" s="334"/>
      <c r="O93" s="1624"/>
      <c r="P93" s="1624"/>
      <c r="AH93" s="1631">
        <v>0</v>
      </c>
    </row>
    <row s="1635" customFormat="1" customHeight="1" ht="18.75" hidden="1">
      <c r="A94" s="1780"/>
      <c r="B94" s="1780"/>
      <c r="C94" s="369" t="s">
        <v>2451</v>
      </c>
      <c r="D94" s="2462"/>
      <c r="E94" s="2204"/>
      <c r="F94" s="2383"/>
      <c r="G94" s="2427"/>
      <c r="H94" s="1500"/>
      <c r="I94" s="651" t="s">
        <v>2450</v>
      </c>
      <c r="J94" s="571"/>
      <c r="K94" s="1500"/>
      <c r="L94" s="214"/>
      <c r="M94" s="341"/>
      <c r="N94" s="334"/>
      <c r="O94" s="1624"/>
      <c r="P94" s="1624"/>
      <c r="AH94" s="1631">
        <v>0</v>
      </c>
    </row>
    <row s="1635" customFormat="1" customHeight="1" ht="0.75" hidden="1">
      <c r="A95" s="1780"/>
      <c r="B95" s="1780"/>
      <c r="C95" s="369" t="s">
        <v>2458</v>
      </c>
      <c r="D95" s="2462"/>
      <c r="E95" s="2204"/>
      <c r="F95" s="2383"/>
      <c r="G95" s="400"/>
      <c r="H95" s="1500"/>
      <c r="I95" s="651"/>
      <c r="J95" s="571"/>
      <c r="K95" s="1500"/>
      <c r="L95" s="214"/>
      <c r="M95" s="341"/>
      <c r="N95" s="334"/>
      <c r="O95" s="1624"/>
      <c r="P95" s="1624"/>
      <c r="AH95" s="1631">
        <v>0</v>
      </c>
    </row>
    <row s="1635" customFormat="1" customHeight="1" ht="45" hidden="1">
      <c r="A96" s="1780" t="s">
        <v>299</v>
      </c>
      <c r="B96" s="1780" t="s">
        <v>300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430</v>
      </c>
      <c r="M96" s="341"/>
      <c r="N96" s="334"/>
      <c r="O96" s="1624"/>
      <c r="P96" s="1624"/>
      <c r="AH96" s="1631">
        <v>0</v>
      </c>
    </row>
    <row s="1635" customFormat="1" customHeight="1" ht="18.75" hidden="1">
      <c r="A97" s="1780"/>
      <c r="B97" s="1780"/>
      <c r="C97" s="369" t="s">
        <v>2451</v>
      </c>
      <c r="D97" s="2462"/>
      <c r="E97" s="2204"/>
      <c r="F97" s="2383"/>
      <c r="G97" s="2427"/>
      <c r="H97" s="1500"/>
      <c r="I97" s="651" t="s">
        <v>2450</v>
      </c>
      <c r="J97" s="571"/>
      <c r="K97" s="1500"/>
      <c r="L97" s="214"/>
      <c r="M97" s="341"/>
      <c r="N97" s="334"/>
      <c r="O97" s="1624"/>
      <c r="P97" s="1624"/>
      <c r="AH97" s="1631">
        <v>0</v>
      </c>
    </row>
    <row s="1635" customFormat="1" customHeight="1" ht="0.75" hidden="1">
      <c r="A98" s="1780"/>
      <c r="B98" s="1780"/>
      <c r="C98" s="369" t="s">
        <v>2458</v>
      </c>
      <c r="D98" s="2462"/>
      <c r="E98" s="2204"/>
      <c r="F98" s="2383"/>
      <c r="G98" s="400"/>
      <c r="H98" s="1500"/>
      <c r="I98" s="651"/>
      <c r="J98" s="571"/>
      <c r="K98" s="1500"/>
      <c r="L98" s="214"/>
      <c r="M98" s="341"/>
      <c r="N98" s="334"/>
      <c r="O98" s="1624"/>
      <c r="P98" s="1624"/>
      <c r="AH98" s="1631">
        <v>0</v>
      </c>
    </row>
    <row s="1635" customFormat="1" customHeight="1" ht="18.75" hidden="1">
      <c r="A99" s="1780" t="s">
        <v>305</v>
      </c>
      <c r="B99" s="1780" t="s">
        <v>306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430</v>
      </c>
      <c r="M99" s="341"/>
      <c r="N99" s="334"/>
      <c r="O99" s="1624"/>
      <c r="P99" s="1624"/>
      <c r="AH99" s="1631">
        <v>0</v>
      </c>
    </row>
    <row s="1635" customFormat="1" customHeight="1" ht="18.75" hidden="1">
      <c r="A100" s="1780"/>
      <c r="B100" s="1780"/>
      <c r="C100" s="369" t="s">
        <v>2451</v>
      </c>
      <c r="D100" s="2462"/>
      <c r="E100" s="2204"/>
      <c r="F100" s="2383"/>
      <c r="G100" s="2427"/>
      <c r="H100" s="1500"/>
      <c r="I100" s="651" t="s">
        <v>2450</v>
      </c>
      <c r="J100" s="571"/>
      <c r="K100" s="1500"/>
      <c r="L100" s="214"/>
      <c r="M100" s="341"/>
      <c r="N100" s="334"/>
      <c r="O100" s="1624"/>
      <c r="P100" s="1624"/>
      <c r="AH100" s="1631">
        <v>0</v>
      </c>
    </row>
    <row s="1635" customFormat="1" customHeight="1" ht="0.75" hidden="1">
      <c r="A101" s="1780"/>
      <c r="B101" s="1780"/>
      <c r="C101" s="369" t="s">
        <v>2458</v>
      </c>
      <c r="D101" s="2462"/>
      <c r="E101" s="2204"/>
      <c r="F101" s="2383"/>
      <c r="G101" s="400"/>
      <c r="H101" s="1500"/>
      <c r="I101" s="651"/>
      <c r="J101" s="571"/>
      <c r="K101" s="1500"/>
      <c r="L101" s="214"/>
      <c r="M101" s="341"/>
      <c r="N101" s="334"/>
      <c r="O101" s="1624"/>
      <c r="P101" s="1624"/>
      <c r="AH101" s="1631">
        <v>0</v>
      </c>
    </row>
    <row s="1635" customFormat="1" customHeight="1" ht="18.75" hidden="1">
      <c r="A102" s="1780" t="s">
        <v>311</v>
      </c>
      <c r="B102" s="1780" t="s">
        <v>312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430</v>
      </c>
      <c r="M102" s="341"/>
      <c r="N102" s="334"/>
      <c r="O102" s="1624"/>
      <c r="P102" s="1624"/>
      <c r="AH102" s="1631">
        <v>0</v>
      </c>
    </row>
    <row s="1635" customFormat="1" customHeight="1" ht="18.75" hidden="1">
      <c r="A103" s="1780"/>
      <c r="B103" s="1780"/>
      <c r="C103" s="369" t="s">
        <v>2451</v>
      </c>
      <c r="D103" s="2462"/>
      <c r="E103" s="2204"/>
      <c r="F103" s="2383"/>
      <c r="G103" s="2427"/>
      <c r="H103" s="1500"/>
      <c r="I103" s="651" t="s">
        <v>2450</v>
      </c>
      <c r="J103" s="571"/>
      <c r="K103" s="1500"/>
      <c r="L103" s="214"/>
      <c r="M103" s="341"/>
      <c r="N103" s="334"/>
      <c r="O103" s="1624"/>
      <c r="P103" s="1624"/>
      <c r="AH103" s="1631">
        <v>0</v>
      </c>
    </row>
    <row s="1635" customFormat="1" customHeight="1" ht="0.75" hidden="1">
      <c r="A104" s="1780"/>
      <c r="B104" s="1780"/>
      <c r="C104" s="369" t="s">
        <v>2458</v>
      </c>
      <c r="D104" s="2462"/>
      <c r="E104" s="2204"/>
      <c r="F104" s="2383"/>
      <c r="G104" s="400"/>
      <c r="H104" s="1500"/>
      <c r="I104" s="651"/>
      <c r="J104" s="571"/>
      <c r="K104" s="1500"/>
      <c r="L104" s="214"/>
      <c r="M104" s="341"/>
      <c r="N104" s="334"/>
      <c r="O104" s="1624"/>
      <c r="P104" s="1624"/>
      <c r="AH104" s="1631">
        <v>0</v>
      </c>
    </row>
    <row s="1635" customFormat="1" customHeight="1" ht="18.75" hidden="1">
      <c r="A105" s="1780" t="s">
        <v>317</v>
      </c>
      <c r="B105" s="1780" t="s">
        <v>318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430</v>
      </c>
      <c r="M105" s="341"/>
      <c r="N105" s="334"/>
      <c r="O105" s="1624"/>
      <c r="P105" s="1624"/>
      <c r="AH105" s="1631">
        <v>0</v>
      </c>
    </row>
    <row s="1635" customFormat="1" customHeight="1" ht="18.75" hidden="1">
      <c r="A106" s="1780"/>
      <c r="B106" s="1780"/>
      <c r="C106" s="369" t="s">
        <v>2451</v>
      </c>
      <c r="D106" s="2462"/>
      <c r="E106" s="2204"/>
      <c r="F106" s="2383"/>
      <c r="G106" s="2427"/>
      <c r="H106" s="1500"/>
      <c r="I106" s="651" t="s">
        <v>2450</v>
      </c>
      <c r="J106" s="571"/>
      <c r="K106" s="1500"/>
      <c r="L106" s="214"/>
      <c r="M106" s="341"/>
      <c r="N106" s="334"/>
      <c r="O106" s="1624"/>
      <c r="P106" s="1624"/>
      <c r="AH106" s="1631">
        <v>0</v>
      </c>
    </row>
    <row s="1635" customFormat="1" customHeight="1" ht="0.75" hidden="1">
      <c r="A107" s="1780"/>
      <c r="B107" s="1780"/>
      <c r="C107" s="369" t="s">
        <v>2458</v>
      </c>
      <c r="D107" s="2462"/>
      <c r="E107" s="2204"/>
      <c r="F107" s="2383"/>
      <c r="G107" s="400"/>
      <c r="H107" s="1500"/>
      <c r="I107" s="651"/>
      <c r="J107" s="571"/>
      <c r="K107" s="1500"/>
      <c r="L107" s="214"/>
      <c r="M107" s="341"/>
      <c r="N107" s="334"/>
      <c r="O107" s="1624"/>
      <c r="P107" s="1624"/>
      <c r="AH107" s="1631">
        <v>0</v>
      </c>
    </row>
    <row s="1635" customFormat="1" customHeight="1" ht="18.75" hidden="1">
      <c r="A108" s="1780" t="s">
        <v>323</v>
      </c>
      <c r="B108" s="1780" t="s">
        <v>324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430</v>
      </c>
      <c r="M108" s="341"/>
      <c r="N108" s="334"/>
      <c r="O108" s="1624"/>
      <c r="P108" s="1624"/>
      <c r="AH108" s="1631">
        <v>0</v>
      </c>
    </row>
    <row s="1635" customFormat="1" customHeight="1" ht="18.75" hidden="1">
      <c r="A109" s="1780"/>
      <c r="B109" s="1780"/>
      <c r="C109" s="369" t="s">
        <v>2451</v>
      </c>
      <c r="D109" s="2462"/>
      <c r="E109" s="2204"/>
      <c r="F109" s="2383"/>
      <c r="G109" s="2427"/>
      <c r="H109" s="1500"/>
      <c r="I109" s="651" t="s">
        <v>2450</v>
      </c>
      <c r="J109" s="571"/>
      <c r="K109" s="1500"/>
      <c r="L109" s="214"/>
      <c r="M109" s="341"/>
      <c r="N109" s="334"/>
      <c r="O109" s="1624"/>
      <c r="P109" s="1624"/>
      <c r="AH109" s="1631">
        <v>0</v>
      </c>
    </row>
    <row s="1635" customFormat="1" customHeight="1" ht="0.75" hidden="1">
      <c r="A110" s="1780"/>
      <c r="B110" s="1780"/>
      <c r="C110" s="369" t="s">
        <v>2458</v>
      </c>
      <c r="D110" s="2462"/>
      <c r="E110" s="2204"/>
      <c r="F110" s="2383"/>
      <c r="G110" s="400"/>
      <c r="H110" s="1500"/>
      <c r="I110" s="651"/>
      <c r="J110" s="571"/>
      <c r="K110" s="1500"/>
      <c r="L110" s="214"/>
      <c r="M110" s="341"/>
      <c r="N110" s="334"/>
      <c r="O110" s="1624"/>
      <c r="P110" s="1624"/>
      <c r="AH110" s="1631">
        <v>0</v>
      </c>
    </row>
    <row s="1635" customFormat="1" customHeight="1" ht="18.75" hidden="1">
      <c r="A111" s="1780" t="s">
        <v>329</v>
      </c>
      <c r="B111" s="1780" t="s">
        <v>330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430</v>
      </c>
      <c r="M111" s="341"/>
      <c r="N111" s="334"/>
      <c r="O111" s="1624"/>
      <c r="P111" s="1624"/>
      <c r="AH111" s="1631">
        <v>0</v>
      </c>
    </row>
    <row s="1635" customFormat="1" customHeight="1" ht="18.75" hidden="1">
      <c r="A112" s="1780"/>
      <c r="B112" s="1780"/>
      <c r="C112" s="369" t="s">
        <v>2451</v>
      </c>
      <c r="D112" s="2462"/>
      <c r="E112" s="2204"/>
      <c r="F112" s="2383"/>
      <c r="G112" s="2427"/>
      <c r="H112" s="1500"/>
      <c r="I112" s="651" t="s">
        <v>2450</v>
      </c>
      <c r="J112" s="571"/>
      <c r="K112" s="1500"/>
      <c r="L112" s="214"/>
      <c r="M112" s="341"/>
      <c r="N112" s="334"/>
      <c r="O112" s="1624"/>
      <c r="P112" s="1624"/>
      <c r="AH112" s="1631">
        <v>0</v>
      </c>
    </row>
    <row s="1635" customFormat="1" customHeight="1" ht="0.75" hidden="1">
      <c r="A113" s="1780"/>
      <c r="B113" s="1780"/>
      <c r="C113" s="369" t="s">
        <v>2458</v>
      </c>
      <c r="D113" s="2462"/>
      <c r="E113" s="2204"/>
      <c r="F113" s="2383"/>
      <c r="G113" s="400"/>
      <c r="H113" s="1500"/>
      <c r="I113" s="651"/>
      <c r="J113" s="571"/>
      <c r="K113" s="1500"/>
      <c r="L113" s="214"/>
      <c r="M113" s="341"/>
      <c r="N113" s="334"/>
      <c r="O113" s="1624"/>
      <c r="P113" s="1624"/>
      <c r="AH113" s="1631">
        <v>0</v>
      </c>
    </row>
    <row s="1635" customFormat="1" customHeight="1" ht="18.75" hidden="1">
      <c r="A114" s="1780" t="s">
        <v>349</v>
      </c>
      <c r="B114" s="1780" t="s">
        <v>350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430</v>
      </c>
      <c r="M114" s="341"/>
      <c r="N114" s="334"/>
      <c r="O114" s="1624"/>
      <c r="P114" s="1624"/>
      <c r="AH114" s="1631">
        <v>0</v>
      </c>
    </row>
    <row s="1635" customFormat="1" customHeight="1" ht="18.75" hidden="1">
      <c r="A115" s="1780"/>
      <c r="B115" s="1780"/>
      <c r="C115" s="369" t="s">
        <v>2451</v>
      </c>
      <c r="D115" s="2462"/>
      <c r="E115" s="2204"/>
      <c r="F115" s="2383"/>
      <c r="G115" s="2427"/>
      <c r="H115" s="1500"/>
      <c r="I115" s="651" t="s">
        <v>2450</v>
      </c>
      <c r="J115" s="571"/>
      <c r="K115" s="1500"/>
      <c r="L115" s="214"/>
      <c r="M115" s="341"/>
      <c r="N115" s="334"/>
      <c r="O115" s="1624"/>
      <c r="P115" s="1624"/>
      <c r="AH115" s="1631">
        <v>0</v>
      </c>
    </row>
    <row s="1635" customFormat="1" customHeight="1" ht="0.75" hidden="1">
      <c r="A116" s="1780"/>
      <c r="B116" s="1780"/>
      <c r="C116" s="369" t="s">
        <v>2458</v>
      </c>
      <c r="D116" s="2462"/>
      <c r="E116" s="2204"/>
      <c r="F116" s="2383"/>
      <c r="G116" s="400"/>
      <c r="H116" s="1500"/>
      <c r="I116" s="651"/>
      <c r="J116" s="571"/>
      <c r="K116" s="1500"/>
      <c r="L116" s="214"/>
      <c r="M116" s="341"/>
      <c r="N116" s="334"/>
      <c r="O116" s="1624"/>
      <c r="P116" s="1624"/>
      <c r="AH116" s="1631">
        <v>0</v>
      </c>
    </row>
    <row s="1635" customFormat="1" customHeight="1" ht="18.75" hidden="1">
      <c r="A117" s="1780" t="s">
        <v>354</v>
      </c>
      <c r="B117" s="1780" t="s">
        <v>355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430</v>
      </c>
      <c r="M117" s="341"/>
      <c r="N117" s="334"/>
      <c r="O117" s="1624"/>
      <c r="P117" s="1624"/>
      <c r="AH117" s="1631">
        <v>0</v>
      </c>
    </row>
    <row s="1635" customFormat="1" customHeight="1" ht="18.75" hidden="1">
      <c r="A118" s="1780"/>
      <c r="B118" s="1780"/>
      <c r="C118" s="369" t="s">
        <v>2451</v>
      </c>
      <c r="D118" s="2462"/>
      <c r="E118" s="2204"/>
      <c r="F118" s="2383"/>
      <c r="G118" s="2427"/>
      <c r="H118" s="1500"/>
      <c r="I118" s="651" t="s">
        <v>2450</v>
      </c>
      <c r="J118" s="571"/>
      <c r="K118" s="1500"/>
      <c r="L118" s="214"/>
      <c r="M118" s="341"/>
      <c r="N118" s="334"/>
      <c r="O118" s="1624"/>
      <c r="P118" s="1624"/>
      <c r="AH118" s="1631">
        <v>0</v>
      </c>
    </row>
    <row s="1635" customFormat="1" customHeight="1" ht="0.75" hidden="1">
      <c r="A119" s="1780"/>
      <c r="B119" s="1780"/>
      <c r="C119" s="369" t="s">
        <v>2458</v>
      </c>
      <c r="D119" s="2462"/>
      <c r="E119" s="2204"/>
      <c r="F119" s="2383"/>
      <c r="G119" s="400"/>
      <c r="H119" s="1500"/>
      <c r="I119" s="651"/>
      <c r="J119" s="571"/>
      <c r="K119" s="1500"/>
      <c r="L119" s="214"/>
      <c r="M119" s="341"/>
      <c r="N119" s="334"/>
      <c r="O119" s="1624"/>
      <c r="P119" s="1624"/>
      <c r="AH119" s="1631">
        <v>0</v>
      </c>
    </row>
    <row s="1635" customFormat="1" customHeight="1" ht="18.75" hidden="1">
      <c r="A120" s="1780" t="s">
        <v>359</v>
      </c>
      <c r="B120" s="1780" t="s">
        <v>360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430</v>
      </c>
      <c r="M120" s="341"/>
      <c r="N120" s="334"/>
      <c r="O120" s="1624"/>
      <c r="P120" s="1624"/>
      <c r="AH120" s="1631">
        <v>0</v>
      </c>
    </row>
    <row s="1635" customFormat="1" customHeight="1" ht="18.75" hidden="1">
      <c r="A121" s="1780"/>
      <c r="B121" s="1780"/>
      <c r="C121" s="369" t="s">
        <v>2451</v>
      </c>
      <c r="D121" s="2462"/>
      <c r="E121" s="2204"/>
      <c r="F121" s="2383"/>
      <c r="G121" s="2427"/>
      <c r="H121" s="1500"/>
      <c r="I121" s="651" t="s">
        <v>2450</v>
      </c>
      <c r="J121" s="571"/>
      <c r="K121" s="1500"/>
      <c r="L121" s="214"/>
      <c r="M121" s="341"/>
      <c r="N121" s="334"/>
      <c r="O121" s="1624"/>
      <c r="P121" s="1624"/>
      <c r="AH121" s="1631">
        <v>0</v>
      </c>
    </row>
    <row s="1635" customFormat="1" customHeight="1" ht="0.75" hidden="1">
      <c r="A122" s="1780"/>
      <c r="B122" s="1780"/>
      <c r="C122" s="369" t="s">
        <v>2458</v>
      </c>
      <c r="D122" s="2462"/>
      <c r="E122" s="2204"/>
      <c r="F122" s="2383"/>
      <c r="G122" s="400"/>
      <c r="H122" s="1500"/>
      <c r="I122" s="651"/>
      <c r="J122" s="571"/>
      <c r="K122" s="1500"/>
      <c r="L122" s="214"/>
      <c r="M122" s="341"/>
      <c r="N122" s="334"/>
      <c r="O122" s="1624"/>
      <c r="P122" s="1624"/>
      <c r="AH122" s="1631">
        <v>0</v>
      </c>
    </row>
    <row s="1635" customFormat="1" customHeight="1" ht="18.75" hidden="1">
      <c r="A123" s="1780" t="s">
        <v>364</v>
      </c>
      <c r="B123" s="1780" t="s">
        <v>365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430</v>
      </c>
      <c r="M123" s="341"/>
      <c r="N123" s="334"/>
      <c r="O123" s="1624"/>
      <c r="P123" s="1624"/>
      <c r="AH123" s="1631">
        <v>0</v>
      </c>
    </row>
    <row s="1635" customFormat="1" customHeight="1" ht="18.75" hidden="1">
      <c r="A124" s="1780"/>
      <c r="B124" s="1780"/>
      <c r="C124" s="369" t="s">
        <v>2451</v>
      </c>
      <c r="D124" s="2462"/>
      <c r="E124" s="2204"/>
      <c r="F124" s="2383"/>
      <c r="G124" s="2427"/>
      <c r="H124" s="1500"/>
      <c r="I124" s="651" t="s">
        <v>2450</v>
      </c>
      <c r="J124" s="571"/>
      <c r="K124" s="1500"/>
      <c r="L124" s="214"/>
      <c r="M124" s="341"/>
      <c r="N124" s="334"/>
      <c r="O124" s="1624"/>
      <c r="P124" s="1624"/>
      <c r="AH124" s="1631">
        <v>0</v>
      </c>
    </row>
    <row s="1635" customFormat="1" customHeight="1" ht="0.75" hidden="1">
      <c r="A125" s="1780"/>
      <c r="B125" s="1780"/>
      <c r="C125" s="369" t="s">
        <v>2458</v>
      </c>
      <c r="D125" s="2462"/>
      <c r="E125" s="2204"/>
      <c r="F125" s="2383"/>
      <c r="G125" s="400"/>
      <c r="H125" s="1500"/>
      <c r="I125" s="651"/>
      <c r="J125" s="571"/>
      <c r="K125" s="1500"/>
      <c r="L125" s="214"/>
      <c r="M125" s="341"/>
      <c r="N125" s="334"/>
      <c r="O125" s="1624"/>
      <c r="P125" s="1624"/>
      <c r="AH125" s="1631">
        <v>0</v>
      </c>
    </row>
    <row s="1635" customFormat="1" customHeight="1" ht="18.75" hidden="1">
      <c r="A126" s="1780" t="s">
        <v>369</v>
      </c>
      <c r="B126" s="1780" t="s">
        <v>370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430</v>
      </c>
      <c r="M126" s="341"/>
      <c r="N126" s="334"/>
      <c r="O126" s="1624"/>
      <c r="P126" s="1624"/>
      <c r="AH126" s="1631">
        <v>0</v>
      </c>
    </row>
    <row s="1635" customFormat="1" customHeight="1" ht="18.75" hidden="1">
      <c r="A127" s="1780"/>
      <c r="B127" s="1780"/>
      <c r="C127" s="369" t="s">
        <v>2451</v>
      </c>
      <c r="D127" s="2462"/>
      <c r="E127" s="2204"/>
      <c r="F127" s="2383"/>
      <c r="G127" s="2427"/>
      <c r="H127" s="1500"/>
      <c r="I127" s="651" t="s">
        <v>2450</v>
      </c>
      <c r="J127" s="571"/>
      <c r="K127" s="1500"/>
      <c r="L127" s="214"/>
      <c r="M127" s="341"/>
      <c r="N127" s="334"/>
      <c r="O127" s="1624"/>
      <c r="P127" s="1624"/>
      <c r="AH127" s="1631">
        <v>0</v>
      </c>
    </row>
    <row s="1635" customFormat="1" customHeight="1" ht="0.75" hidden="1">
      <c r="A128" s="1780"/>
      <c r="B128" s="1780"/>
      <c r="C128" s="369" t="s">
        <v>2458</v>
      </c>
      <c r="D128" s="2462"/>
      <c r="E128" s="2204"/>
      <c r="F128" s="2383"/>
      <c r="G128" s="400"/>
      <c r="H128" s="1500"/>
      <c r="I128" s="651"/>
      <c r="J128" s="571"/>
      <c r="K128" s="1500"/>
      <c r="L128" s="214"/>
      <c r="M128" s="341"/>
      <c r="N128" s="334"/>
      <c r="O128" s="1624"/>
      <c r="P128" s="1624"/>
      <c r="AH128" s="1631">
        <v>0</v>
      </c>
    </row>
    <row s="1635" customFormat="1" customHeight="1" ht="18.75" hidden="1">
      <c r="A129" s="1780" t="s">
        <v>374</v>
      </c>
      <c r="B129" s="1780" t="s">
        <v>375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430</v>
      </c>
      <c r="M129" s="341"/>
      <c r="N129" s="334"/>
      <c r="O129" s="1624"/>
      <c r="P129" s="1624"/>
      <c r="AH129" s="1631">
        <v>0</v>
      </c>
    </row>
    <row s="1635" customFormat="1" customHeight="1" ht="18.75" hidden="1">
      <c r="A130" s="1780"/>
      <c r="B130" s="1780"/>
      <c r="C130" s="369" t="s">
        <v>2451</v>
      </c>
      <c r="D130" s="2462"/>
      <c r="E130" s="2204"/>
      <c r="F130" s="2383"/>
      <c r="G130" s="2427"/>
      <c r="H130" s="1500"/>
      <c r="I130" s="651" t="s">
        <v>2450</v>
      </c>
      <c r="J130" s="571"/>
      <c r="K130" s="1500"/>
      <c r="L130" s="214"/>
      <c r="M130" s="341"/>
      <c r="N130" s="334"/>
      <c r="O130" s="1624"/>
      <c r="P130" s="1624"/>
      <c r="AH130" s="1631">
        <v>0</v>
      </c>
    </row>
    <row s="1635" customFormat="1" customHeight="1" ht="0.75" hidden="1">
      <c r="A131" s="1780"/>
      <c r="B131" s="1780"/>
      <c r="C131" s="369" t="s">
        <v>2458</v>
      </c>
      <c r="D131" s="2462"/>
      <c r="E131" s="2204"/>
      <c r="F131" s="2383"/>
      <c r="G131" s="400"/>
      <c r="H131" s="1500"/>
      <c r="I131" s="651"/>
      <c r="J131" s="571"/>
      <c r="K131" s="1500"/>
      <c r="L131" s="214"/>
      <c r="M131" s="341"/>
      <c r="N131" s="334"/>
      <c r="O131" s="1624"/>
      <c r="P131" s="1624"/>
      <c r="AH131" s="1631">
        <v>0</v>
      </c>
    </row>
    <row s="1635" customFormat="1" customHeight="1" ht="18.75" hidden="1">
      <c r="A132" s="1780" t="s">
        <v>379</v>
      </c>
      <c r="B132" s="1780" t="s">
        <v>380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430</v>
      </c>
      <c r="M132" s="341"/>
      <c r="N132" s="334"/>
      <c r="O132" s="1624"/>
      <c r="P132" s="1624"/>
      <c r="AH132" s="1631">
        <v>0</v>
      </c>
    </row>
    <row s="1635" customFormat="1" customHeight="1" ht="18.75" hidden="1">
      <c r="A133" s="1780"/>
      <c r="B133" s="1780"/>
      <c r="C133" s="369" t="s">
        <v>2451</v>
      </c>
      <c r="D133" s="2462"/>
      <c r="E133" s="2204"/>
      <c r="F133" s="2383"/>
      <c r="G133" s="2427"/>
      <c r="H133" s="1500"/>
      <c r="I133" s="651" t="s">
        <v>2450</v>
      </c>
      <c r="J133" s="571"/>
      <c r="K133" s="1500"/>
      <c r="L133" s="214"/>
      <c r="M133" s="341"/>
      <c r="N133" s="334"/>
      <c r="O133" s="1624"/>
      <c r="P133" s="1624"/>
      <c r="AH133" s="1631">
        <v>0</v>
      </c>
    </row>
    <row s="1635" customFormat="1" customHeight="1" ht="0.75" hidden="1">
      <c r="A134" s="1780"/>
      <c r="B134" s="1780"/>
      <c r="C134" s="369" t="s">
        <v>2458</v>
      </c>
      <c r="D134" s="2462"/>
      <c r="E134" s="2204"/>
      <c r="F134" s="2383"/>
      <c r="G134" s="400"/>
      <c r="H134" s="1500"/>
      <c r="I134" s="651"/>
      <c r="J134" s="571"/>
      <c r="K134" s="1500"/>
      <c r="L134" s="214"/>
      <c r="M134" s="341"/>
      <c r="N134" s="334"/>
      <c r="O134" s="1624"/>
      <c r="P134" s="1624"/>
      <c r="AH134" s="1631">
        <v>0</v>
      </c>
    </row>
    <row s="1635" customFormat="1" customHeight="1" ht="18.75" hidden="1">
      <c r="A135" s="1780" t="s">
        <v>384</v>
      </c>
      <c r="B135" s="1780" t="s">
        <v>385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430</v>
      </c>
      <c r="M135" s="341"/>
      <c r="N135" s="334"/>
      <c r="O135" s="1624"/>
      <c r="P135" s="1624"/>
      <c r="AH135" s="1631">
        <v>0</v>
      </c>
    </row>
    <row s="1635" customFormat="1" customHeight="1" ht="18.75" hidden="1">
      <c r="A136" s="1780"/>
      <c r="B136" s="1780"/>
      <c r="C136" s="369" t="s">
        <v>2451</v>
      </c>
      <c r="D136" s="2462"/>
      <c r="E136" s="2204"/>
      <c r="F136" s="2383"/>
      <c r="G136" s="2427"/>
      <c r="H136" s="1500"/>
      <c r="I136" s="651" t="s">
        <v>2450</v>
      </c>
      <c r="J136" s="571"/>
      <c r="K136" s="1500"/>
      <c r="L136" s="214"/>
      <c r="M136" s="341"/>
      <c r="N136" s="334"/>
      <c r="O136" s="1624"/>
      <c r="P136" s="1624"/>
      <c r="AH136" s="1631">
        <v>0</v>
      </c>
    </row>
    <row s="1635" customFormat="1" customHeight="1" ht="0.75" hidden="1">
      <c r="A137" s="1780"/>
      <c r="B137" s="1780"/>
      <c r="C137" s="369" t="s">
        <v>2458</v>
      </c>
      <c r="D137" s="2462"/>
      <c r="E137" s="2204"/>
      <c r="F137" s="2383"/>
      <c r="G137" s="400"/>
      <c r="H137" s="1500"/>
      <c r="I137" s="651"/>
      <c r="J137" s="571"/>
      <c r="K137" s="1500"/>
      <c r="L137" s="214"/>
      <c r="M137" s="341"/>
      <c r="N137" s="334"/>
      <c r="O137" s="1624"/>
      <c r="P137" s="1624"/>
      <c r="AH137" s="1631">
        <v>0</v>
      </c>
    </row>
    <row s="1635" customFormat="1" customHeight="1" ht="18.75" hidden="1">
      <c r="A138" s="1780" t="s">
        <v>389</v>
      </c>
      <c r="B138" s="1780" t="s">
        <v>390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430</v>
      </c>
      <c r="M138" s="341"/>
      <c r="N138" s="334"/>
      <c r="O138" s="1624"/>
      <c r="P138" s="1624"/>
      <c r="AH138" s="1631">
        <v>0</v>
      </c>
    </row>
    <row s="1635" customFormat="1" customHeight="1" ht="18.75" hidden="1">
      <c r="A139" s="1780"/>
      <c r="B139" s="1780"/>
      <c r="C139" s="369" t="s">
        <v>2451</v>
      </c>
      <c r="D139" s="2462"/>
      <c r="E139" s="2204"/>
      <c r="F139" s="2383"/>
      <c r="G139" s="2427"/>
      <c r="H139" s="1500"/>
      <c r="I139" s="651" t="s">
        <v>2450</v>
      </c>
      <c r="J139" s="571"/>
      <c r="K139" s="1500"/>
      <c r="L139" s="214"/>
      <c r="M139" s="341"/>
      <c r="N139" s="334"/>
      <c r="O139" s="1624"/>
      <c r="P139" s="1624"/>
      <c r="AH139" s="1631">
        <v>0</v>
      </c>
    </row>
    <row s="1635" customFormat="1" customHeight="1" ht="0.75" hidden="1">
      <c r="A140" s="1780"/>
      <c r="B140" s="1780"/>
      <c r="C140" s="369" t="s">
        <v>2458</v>
      </c>
      <c r="D140" s="2462"/>
      <c r="E140" s="2204"/>
      <c r="F140" s="2383"/>
      <c r="G140" s="400"/>
      <c r="H140" s="1500"/>
      <c r="I140" s="651"/>
      <c r="J140" s="571"/>
      <c r="K140" s="1500"/>
      <c r="L140" s="214"/>
      <c r="M140" s="341"/>
      <c r="N140" s="334"/>
      <c r="O140" s="1624"/>
      <c r="P140" s="1624"/>
      <c r="AH140" s="1631">
        <v>0</v>
      </c>
    </row>
    <row s="1635" customFormat="1" customHeight="1" ht="18.75" hidden="1">
      <c r="A141" s="1780" t="s">
        <v>394</v>
      </c>
      <c r="B141" s="1780" t="s">
        <v>395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430</v>
      </c>
      <c r="M141" s="341"/>
      <c r="N141" s="334"/>
      <c r="O141" s="1624"/>
      <c r="P141" s="1624"/>
      <c r="AH141" s="1631">
        <v>0</v>
      </c>
    </row>
    <row s="1635" customFormat="1" customHeight="1" ht="18.75" hidden="1">
      <c r="A142" s="1780"/>
      <c r="B142" s="1780"/>
      <c r="C142" s="369" t="s">
        <v>2451</v>
      </c>
      <c r="D142" s="2462"/>
      <c r="E142" s="2204"/>
      <c r="F142" s="2383"/>
      <c r="G142" s="2427"/>
      <c r="H142" s="1500"/>
      <c r="I142" s="651" t="s">
        <v>2450</v>
      </c>
      <c r="J142" s="571"/>
      <c r="K142" s="1500"/>
      <c r="L142" s="214"/>
      <c r="M142" s="341"/>
      <c r="N142" s="334"/>
      <c r="O142" s="1624"/>
      <c r="P142" s="1624"/>
      <c r="AH142" s="1631">
        <v>0</v>
      </c>
    </row>
    <row s="1635" customFormat="1" customHeight="1" ht="0.75" hidden="1">
      <c r="A143" s="1780"/>
      <c r="B143" s="1780"/>
      <c r="C143" s="369" t="s">
        <v>2458</v>
      </c>
      <c r="D143" s="2462"/>
      <c r="E143" s="2204"/>
      <c r="F143" s="2383"/>
      <c r="G143" s="400"/>
      <c r="H143" s="1500"/>
      <c r="I143" s="651"/>
      <c r="J143" s="571"/>
      <c r="K143" s="1500"/>
      <c r="L143" s="214"/>
      <c r="M143" s="341"/>
      <c r="N143" s="334"/>
      <c r="O143" s="1624"/>
      <c r="P143" s="1624"/>
      <c r="AH143" s="1631">
        <v>0</v>
      </c>
    </row>
    <row s="1635" customFormat="1" customHeight="1" ht="18.75" hidden="1">
      <c r="A144" s="1780" t="s">
        <v>399</v>
      </c>
      <c r="B144" s="1780" t="s">
        <v>400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430</v>
      </c>
      <c r="M144" s="341"/>
      <c r="N144" s="334"/>
      <c r="O144" s="1624"/>
      <c r="P144" s="1624"/>
      <c r="AH144" s="1631">
        <v>0</v>
      </c>
    </row>
    <row s="1635" customFormat="1" customHeight="1" ht="18.75" hidden="1">
      <c r="A145" s="1780"/>
      <c r="B145" s="1780"/>
      <c r="C145" s="369" t="s">
        <v>2451</v>
      </c>
      <c r="D145" s="2462"/>
      <c r="E145" s="2204"/>
      <c r="F145" s="2383"/>
      <c r="G145" s="2427"/>
      <c r="H145" s="1500"/>
      <c r="I145" s="651" t="s">
        <v>2450</v>
      </c>
      <c r="J145" s="571"/>
      <c r="K145" s="1500"/>
      <c r="L145" s="214"/>
      <c r="M145" s="341"/>
      <c r="N145" s="334"/>
      <c r="O145" s="1624"/>
      <c r="P145" s="1624"/>
      <c r="AH145" s="1631">
        <v>0</v>
      </c>
    </row>
    <row s="1635" customFormat="1" customHeight="1" ht="1.05">
      <c r="A146" s="1780"/>
      <c r="B146" s="1780"/>
      <c r="C146" s="369" t="s">
        <v>2458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281</v>
      </c>
      <c r="B148" s="1780" t="s">
        <v>282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430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2451</v>
      </c>
      <c r="D149" s="2462"/>
      <c r="E149" s="2204"/>
      <c r="F149" s="2383"/>
      <c r="G149" s="2427"/>
      <c r="H149" s="1500"/>
      <c r="I149" s="651" t="s">
        <v>2450</v>
      </c>
      <c r="J149" s="571"/>
      <c r="K149" s="1500"/>
      <c r="L149" s="214"/>
      <c r="M149" s="2170"/>
      <c r="N149" s="334"/>
      <c r="O149" s="1624"/>
      <c r="P149" s="1624"/>
      <c r="AH149" s="1631">
        <v>0</v>
      </c>
    </row>
    <row s="1635" customFormat="1" customHeight="1" ht="0.75" hidden="1">
      <c r="A150" s="1780"/>
      <c r="B150" s="1780"/>
      <c r="C150" s="369" t="s">
        <v>2458</v>
      </c>
      <c r="D150" s="2462"/>
      <c r="E150" s="2204"/>
      <c r="F150" s="2383"/>
      <c r="G150" s="400"/>
      <c r="H150" s="1500"/>
      <c r="I150" s="651"/>
      <c r="J150" s="571"/>
      <c r="K150" s="1500"/>
      <c r="L150" s="214"/>
      <c r="M150" s="2170"/>
      <c r="N150" s="334"/>
      <c r="O150" s="1624"/>
      <c r="P150" s="1624"/>
      <c r="AH150" s="1631">
        <v>0</v>
      </c>
    </row>
    <row s="1635" customFormat="1" customHeight="1" ht="45" hidden="1">
      <c r="A151" s="1780" t="s">
        <v>286</v>
      </c>
      <c r="B151" s="1780" t="s">
        <v>287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430</v>
      </c>
      <c r="M151" s="2171"/>
      <c r="N151" s="334"/>
      <c r="O151" s="1624"/>
      <c r="P151" s="1624"/>
      <c r="AH151" s="1631">
        <v>0</v>
      </c>
    </row>
    <row s="1635" customFormat="1" customHeight="1" ht="18.75" hidden="1">
      <c r="A152" s="1780"/>
      <c r="B152" s="1780"/>
      <c r="C152" s="369" t="s">
        <v>2451</v>
      </c>
      <c r="D152" s="2462"/>
      <c r="E152" s="2204"/>
      <c r="F152" s="2383"/>
      <c r="G152" s="2427"/>
      <c r="H152" s="1500"/>
      <c r="I152" s="651" t="s">
        <v>2450</v>
      </c>
      <c r="J152" s="571"/>
      <c r="K152" s="1500"/>
      <c r="L152" s="214"/>
      <c r="M152" s="1861"/>
      <c r="N152" s="334"/>
      <c r="O152" s="1624"/>
      <c r="P152" s="1624"/>
      <c r="AH152" s="1631">
        <v>0</v>
      </c>
    </row>
    <row s="1635" customFormat="1" customHeight="1" ht="0.75" hidden="1">
      <c r="A153" s="1780"/>
      <c r="B153" s="1780"/>
      <c r="C153" s="369" t="s">
        <v>2458</v>
      </c>
      <c r="D153" s="2462"/>
      <c r="E153" s="2204"/>
      <c r="F153" s="2383"/>
      <c r="G153" s="400"/>
      <c r="H153" s="1500"/>
      <c r="I153" s="651"/>
      <c r="J153" s="571"/>
      <c r="K153" s="1500"/>
      <c r="L153" s="214"/>
      <c r="M153" s="341"/>
      <c r="N153" s="334"/>
      <c r="O153" s="1624"/>
      <c r="P153" s="1624"/>
      <c r="AH153" s="1631">
        <v>0</v>
      </c>
    </row>
    <row s="1635" customFormat="1" customHeight="1" ht="45" hidden="1">
      <c r="A154" s="1780" t="s">
        <v>293</v>
      </c>
      <c r="B154" s="1780" t="s">
        <v>294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430</v>
      </c>
      <c r="M154" s="341"/>
      <c r="N154" s="334"/>
      <c r="O154" s="1624"/>
      <c r="P154" s="1624"/>
      <c r="AH154" s="1631">
        <v>0</v>
      </c>
    </row>
    <row s="1635" customFormat="1" customHeight="1" ht="18.75" hidden="1">
      <c r="A155" s="1780"/>
      <c r="B155" s="1780"/>
      <c r="C155" s="369" t="s">
        <v>2451</v>
      </c>
      <c r="D155" s="2462"/>
      <c r="E155" s="2204"/>
      <c r="F155" s="2383"/>
      <c r="G155" s="2427"/>
      <c r="H155" s="1500"/>
      <c r="I155" s="651" t="s">
        <v>2450</v>
      </c>
      <c r="J155" s="571"/>
      <c r="K155" s="1500"/>
      <c r="L155" s="214"/>
      <c r="M155" s="341"/>
      <c r="N155" s="334"/>
      <c r="O155" s="1624"/>
      <c r="P155" s="1624"/>
      <c r="AH155" s="1631">
        <v>0</v>
      </c>
    </row>
    <row s="1635" customFormat="1" customHeight="1" ht="0.75" hidden="1">
      <c r="A156" s="1780"/>
      <c r="B156" s="1780"/>
      <c r="C156" s="369" t="s">
        <v>2458</v>
      </c>
      <c r="D156" s="2462"/>
      <c r="E156" s="2204"/>
      <c r="F156" s="2383"/>
      <c r="G156" s="400"/>
      <c r="H156" s="1500"/>
      <c r="I156" s="651"/>
      <c r="J156" s="571"/>
      <c r="K156" s="1500"/>
      <c r="L156" s="214"/>
      <c r="M156" s="341"/>
      <c r="N156" s="334"/>
      <c r="O156" s="1624"/>
      <c r="P156" s="1624"/>
      <c r="AH156" s="1631">
        <v>0</v>
      </c>
    </row>
    <row s="1635" customFormat="1" customHeight="1" ht="45" hidden="1">
      <c r="A157" s="1780" t="s">
        <v>299</v>
      </c>
      <c r="B157" s="1780" t="s">
        <v>300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430</v>
      </c>
      <c r="M157" s="341"/>
      <c r="N157" s="334"/>
      <c r="O157" s="1624"/>
      <c r="P157" s="1624"/>
      <c r="AH157" s="1631">
        <v>0</v>
      </c>
    </row>
    <row s="1635" customFormat="1" customHeight="1" ht="18.75" hidden="1">
      <c r="A158" s="1780"/>
      <c r="B158" s="1780"/>
      <c r="C158" s="369" t="s">
        <v>2451</v>
      </c>
      <c r="D158" s="2462"/>
      <c r="E158" s="2204"/>
      <c r="F158" s="2383"/>
      <c r="G158" s="2427"/>
      <c r="H158" s="1500"/>
      <c r="I158" s="651" t="s">
        <v>2450</v>
      </c>
      <c r="J158" s="571"/>
      <c r="K158" s="1500"/>
      <c r="L158" s="214"/>
      <c r="M158" s="341"/>
      <c r="N158" s="334"/>
      <c r="O158" s="1624"/>
      <c r="P158" s="1624"/>
      <c r="AH158" s="1631">
        <v>0</v>
      </c>
    </row>
    <row s="1635" customFormat="1" customHeight="1" ht="0.75" hidden="1">
      <c r="A159" s="1780"/>
      <c r="B159" s="1780"/>
      <c r="C159" s="369" t="s">
        <v>2458</v>
      </c>
      <c r="D159" s="2462"/>
      <c r="E159" s="2204"/>
      <c r="F159" s="2383"/>
      <c r="G159" s="400"/>
      <c r="H159" s="1500"/>
      <c r="I159" s="651"/>
      <c r="J159" s="571"/>
      <c r="K159" s="1500"/>
      <c r="L159" s="214"/>
      <c r="M159" s="341"/>
      <c r="N159" s="334"/>
      <c r="O159" s="1624"/>
      <c r="P159" s="1624"/>
      <c r="AH159" s="1631">
        <v>0</v>
      </c>
    </row>
    <row s="1635" customFormat="1" customHeight="1" ht="18.75" hidden="1">
      <c r="A160" s="1780" t="s">
        <v>305</v>
      </c>
      <c r="B160" s="1780" t="s">
        <v>306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430</v>
      </c>
      <c r="M160" s="341"/>
      <c r="N160" s="334"/>
      <c r="O160" s="1624"/>
      <c r="P160" s="1624"/>
      <c r="AH160" s="1631">
        <v>0</v>
      </c>
    </row>
    <row s="1635" customFormat="1" customHeight="1" ht="18.75" hidden="1">
      <c r="A161" s="1780"/>
      <c r="B161" s="1780"/>
      <c r="C161" s="369" t="s">
        <v>2451</v>
      </c>
      <c r="D161" s="2462"/>
      <c r="E161" s="2204"/>
      <c r="F161" s="2383"/>
      <c r="G161" s="2427"/>
      <c r="H161" s="1500"/>
      <c r="I161" s="651" t="s">
        <v>2450</v>
      </c>
      <c r="J161" s="571"/>
      <c r="K161" s="1500"/>
      <c r="L161" s="214"/>
      <c r="M161" s="341"/>
      <c r="N161" s="334"/>
      <c r="O161" s="1624"/>
      <c r="P161" s="1624"/>
      <c r="AH161" s="1631">
        <v>0</v>
      </c>
    </row>
    <row s="1635" customFormat="1" customHeight="1" ht="0.75" hidden="1">
      <c r="A162" s="1780"/>
      <c r="B162" s="1780"/>
      <c r="C162" s="369" t="s">
        <v>2458</v>
      </c>
      <c r="D162" s="2462"/>
      <c r="E162" s="2204"/>
      <c r="F162" s="2383"/>
      <c r="G162" s="400"/>
      <c r="H162" s="1500"/>
      <c r="I162" s="651"/>
      <c r="J162" s="571"/>
      <c r="K162" s="1500"/>
      <c r="L162" s="214"/>
      <c r="M162" s="341"/>
      <c r="N162" s="334"/>
      <c r="O162" s="1624"/>
      <c r="P162" s="1624"/>
      <c r="AH162" s="1631">
        <v>0</v>
      </c>
    </row>
    <row s="1635" customFormat="1" customHeight="1" ht="18.75" hidden="1">
      <c r="A163" s="1780" t="s">
        <v>311</v>
      </c>
      <c r="B163" s="1780" t="s">
        <v>312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430</v>
      </c>
      <c r="M163" s="341"/>
      <c r="N163" s="334"/>
      <c r="O163" s="1624"/>
      <c r="P163" s="1624"/>
      <c r="AH163" s="1631">
        <v>0</v>
      </c>
    </row>
    <row s="1635" customFormat="1" customHeight="1" ht="18.75" hidden="1">
      <c r="A164" s="1780"/>
      <c r="B164" s="1780"/>
      <c r="C164" s="369" t="s">
        <v>2451</v>
      </c>
      <c r="D164" s="2462"/>
      <c r="E164" s="2204"/>
      <c r="F164" s="2383"/>
      <c r="G164" s="2427"/>
      <c r="H164" s="1500"/>
      <c r="I164" s="651" t="s">
        <v>2450</v>
      </c>
      <c r="J164" s="571"/>
      <c r="K164" s="1500"/>
      <c r="L164" s="214"/>
      <c r="M164" s="341"/>
      <c r="N164" s="334"/>
      <c r="O164" s="1624"/>
      <c r="P164" s="1624"/>
      <c r="AH164" s="1631">
        <v>0</v>
      </c>
    </row>
    <row s="1635" customFormat="1" customHeight="1" ht="0.75" hidden="1">
      <c r="A165" s="1780"/>
      <c r="B165" s="1780"/>
      <c r="C165" s="369" t="s">
        <v>2458</v>
      </c>
      <c r="D165" s="2462"/>
      <c r="E165" s="2204"/>
      <c r="F165" s="2383"/>
      <c r="G165" s="400"/>
      <c r="H165" s="1500"/>
      <c r="I165" s="651"/>
      <c r="J165" s="571"/>
      <c r="K165" s="1500"/>
      <c r="L165" s="214"/>
      <c r="M165" s="341"/>
      <c r="N165" s="334"/>
      <c r="O165" s="1624"/>
      <c r="P165" s="1624"/>
      <c r="AH165" s="1631">
        <v>0</v>
      </c>
    </row>
    <row s="1635" customFormat="1" customHeight="1" ht="18.75" hidden="1">
      <c r="A166" s="1780" t="s">
        <v>317</v>
      </c>
      <c r="B166" s="1780" t="s">
        <v>318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430</v>
      </c>
      <c r="M166" s="341"/>
      <c r="N166" s="334"/>
      <c r="O166" s="1624"/>
      <c r="P166" s="1624"/>
      <c r="AH166" s="1631">
        <v>0</v>
      </c>
    </row>
    <row s="1635" customFormat="1" customHeight="1" ht="18.75" hidden="1">
      <c r="A167" s="1780"/>
      <c r="B167" s="1780"/>
      <c r="C167" s="369" t="s">
        <v>2451</v>
      </c>
      <c r="D167" s="2462"/>
      <c r="E167" s="2204"/>
      <c r="F167" s="2383"/>
      <c r="G167" s="2427"/>
      <c r="H167" s="1500"/>
      <c r="I167" s="651" t="s">
        <v>2450</v>
      </c>
      <c r="J167" s="571"/>
      <c r="K167" s="1500"/>
      <c r="L167" s="214"/>
      <c r="M167" s="341"/>
      <c r="N167" s="334"/>
      <c r="O167" s="1624"/>
      <c r="P167" s="1624"/>
      <c r="AH167" s="1631">
        <v>0</v>
      </c>
    </row>
    <row s="1635" customFormat="1" customHeight="1" ht="0.75" hidden="1">
      <c r="A168" s="1780"/>
      <c r="B168" s="1780"/>
      <c r="C168" s="369" t="s">
        <v>2458</v>
      </c>
      <c r="D168" s="2462"/>
      <c r="E168" s="2204"/>
      <c r="F168" s="2383"/>
      <c r="G168" s="400"/>
      <c r="H168" s="1500"/>
      <c r="I168" s="651"/>
      <c r="J168" s="571"/>
      <c r="K168" s="1500"/>
      <c r="L168" s="214"/>
      <c r="M168" s="341"/>
      <c r="N168" s="334"/>
      <c r="O168" s="1624"/>
      <c r="P168" s="1624"/>
      <c r="AH168" s="1631">
        <v>0</v>
      </c>
    </row>
    <row s="1635" customFormat="1" customHeight="1" ht="18.75" hidden="1">
      <c r="A169" s="1780" t="s">
        <v>323</v>
      </c>
      <c r="B169" s="1780" t="s">
        <v>324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430</v>
      </c>
      <c r="M169" s="341"/>
      <c r="N169" s="334"/>
      <c r="O169" s="1624"/>
      <c r="P169" s="1624"/>
      <c r="AH169" s="1631">
        <v>0</v>
      </c>
    </row>
    <row s="1635" customFormat="1" customHeight="1" ht="18.75" hidden="1">
      <c r="A170" s="1780"/>
      <c r="B170" s="1780"/>
      <c r="C170" s="369" t="s">
        <v>2451</v>
      </c>
      <c r="D170" s="2462"/>
      <c r="E170" s="2204"/>
      <c r="F170" s="2383"/>
      <c r="G170" s="2427"/>
      <c r="H170" s="1500"/>
      <c r="I170" s="651" t="s">
        <v>2450</v>
      </c>
      <c r="J170" s="571"/>
      <c r="K170" s="1500"/>
      <c r="L170" s="214"/>
      <c r="M170" s="341"/>
      <c r="N170" s="334"/>
      <c r="O170" s="1624"/>
      <c r="P170" s="1624"/>
      <c r="AH170" s="1631">
        <v>0</v>
      </c>
    </row>
    <row s="1635" customFormat="1" customHeight="1" ht="0.75" hidden="1">
      <c r="A171" s="1780"/>
      <c r="B171" s="1780"/>
      <c r="C171" s="369" t="s">
        <v>2458</v>
      </c>
      <c r="D171" s="2462"/>
      <c r="E171" s="2204"/>
      <c r="F171" s="2383"/>
      <c r="G171" s="400"/>
      <c r="H171" s="1500"/>
      <c r="I171" s="651"/>
      <c r="J171" s="571"/>
      <c r="K171" s="1500"/>
      <c r="L171" s="214"/>
      <c r="M171" s="341"/>
      <c r="N171" s="334"/>
      <c r="O171" s="1624"/>
      <c r="P171" s="1624"/>
      <c r="AH171" s="1631">
        <v>0</v>
      </c>
    </row>
    <row s="1635" customFormat="1" customHeight="1" ht="18.75" hidden="1">
      <c r="A172" s="1780" t="s">
        <v>329</v>
      </c>
      <c r="B172" s="1780" t="s">
        <v>330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430</v>
      </c>
      <c r="M172" s="341"/>
      <c r="N172" s="334"/>
      <c r="O172" s="1624"/>
      <c r="P172" s="1624"/>
      <c r="AH172" s="1631">
        <v>0</v>
      </c>
    </row>
    <row s="1635" customFormat="1" customHeight="1" ht="18.75" hidden="1">
      <c r="A173" s="1780"/>
      <c r="B173" s="1780"/>
      <c r="C173" s="369" t="s">
        <v>2451</v>
      </c>
      <c r="D173" s="2462"/>
      <c r="E173" s="2204"/>
      <c r="F173" s="2383"/>
      <c r="G173" s="2427"/>
      <c r="H173" s="1500"/>
      <c r="I173" s="651" t="s">
        <v>2450</v>
      </c>
      <c r="J173" s="571"/>
      <c r="K173" s="1500"/>
      <c r="L173" s="214"/>
      <c r="M173" s="341"/>
      <c r="N173" s="334"/>
      <c r="O173" s="1624"/>
      <c r="P173" s="1624"/>
      <c r="AH173" s="1631">
        <v>0</v>
      </c>
    </row>
    <row s="1635" customFormat="1" customHeight="1" ht="0.75" hidden="1">
      <c r="A174" s="1780"/>
      <c r="B174" s="1780"/>
      <c r="C174" s="369" t="s">
        <v>2458</v>
      </c>
      <c r="D174" s="2462"/>
      <c r="E174" s="2204"/>
      <c r="F174" s="2383"/>
      <c r="G174" s="400"/>
      <c r="H174" s="1500"/>
      <c r="I174" s="651"/>
      <c r="J174" s="571"/>
      <c r="K174" s="1500"/>
      <c r="L174" s="214"/>
      <c r="M174" s="341"/>
      <c r="N174" s="334"/>
      <c r="O174" s="1624"/>
      <c r="P174" s="1624"/>
      <c r="AH174" s="1631">
        <v>0</v>
      </c>
    </row>
    <row s="1635" customFormat="1" customHeight="1" ht="18.75" hidden="1">
      <c r="A175" s="1780" t="s">
        <v>349</v>
      </c>
      <c r="B175" s="1780" t="s">
        <v>350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430</v>
      </c>
      <c r="M175" s="341"/>
      <c r="N175" s="334"/>
      <c r="O175" s="1624"/>
      <c r="P175" s="1624"/>
      <c r="AH175" s="1631">
        <v>0</v>
      </c>
    </row>
    <row s="1635" customFormat="1" customHeight="1" ht="18.75" hidden="1">
      <c r="A176" s="1780"/>
      <c r="B176" s="1780"/>
      <c r="C176" s="369" t="s">
        <v>2451</v>
      </c>
      <c r="D176" s="2462"/>
      <c r="E176" s="2204"/>
      <c r="F176" s="2383"/>
      <c r="G176" s="2427"/>
      <c r="H176" s="1500"/>
      <c r="I176" s="651" t="s">
        <v>2450</v>
      </c>
      <c r="J176" s="571"/>
      <c r="K176" s="1500"/>
      <c r="L176" s="214"/>
      <c r="M176" s="341"/>
      <c r="N176" s="334"/>
      <c r="O176" s="1624"/>
      <c r="P176" s="1624"/>
      <c r="AH176" s="1631">
        <v>0</v>
      </c>
    </row>
    <row s="1635" customFormat="1" customHeight="1" ht="0.75" hidden="1">
      <c r="A177" s="1780"/>
      <c r="B177" s="1780"/>
      <c r="C177" s="369" t="s">
        <v>2458</v>
      </c>
      <c r="D177" s="2462"/>
      <c r="E177" s="2204"/>
      <c r="F177" s="2383"/>
      <c r="G177" s="400"/>
      <c r="H177" s="1500"/>
      <c r="I177" s="651"/>
      <c r="J177" s="571"/>
      <c r="K177" s="1500"/>
      <c r="L177" s="214"/>
      <c r="M177" s="341"/>
      <c r="N177" s="334"/>
      <c r="O177" s="1624"/>
      <c r="P177" s="1624"/>
      <c r="AH177" s="1631">
        <v>0</v>
      </c>
    </row>
    <row s="1635" customFormat="1" customHeight="1" ht="18.75" hidden="1">
      <c r="A178" s="1780" t="s">
        <v>354</v>
      </c>
      <c r="B178" s="1780" t="s">
        <v>355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430</v>
      </c>
      <c r="M178" s="341"/>
      <c r="N178" s="334"/>
      <c r="O178" s="1624"/>
      <c r="P178" s="1624"/>
      <c r="AH178" s="1631">
        <v>0</v>
      </c>
    </row>
    <row s="1635" customFormat="1" customHeight="1" ht="18.75" hidden="1">
      <c r="A179" s="1780"/>
      <c r="B179" s="1780"/>
      <c r="C179" s="369" t="s">
        <v>2451</v>
      </c>
      <c r="D179" s="2462"/>
      <c r="E179" s="2204"/>
      <c r="F179" s="2383"/>
      <c r="G179" s="2427"/>
      <c r="H179" s="1500"/>
      <c r="I179" s="651" t="s">
        <v>2450</v>
      </c>
      <c r="J179" s="571"/>
      <c r="K179" s="1500"/>
      <c r="L179" s="214"/>
      <c r="M179" s="341"/>
      <c r="N179" s="334"/>
      <c r="O179" s="1624"/>
      <c r="P179" s="1624"/>
      <c r="AH179" s="1631">
        <v>0</v>
      </c>
    </row>
    <row s="1635" customFormat="1" customHeight="1" ht="0.75" hidden="1">
      <c r="A180" s="1780"/>
      <c r="B180" s="1780"/>
      <c r="C180" s="369" t="s">
        <v>2458</v>
      </c>
      <c r="D180" s="2462"/>
      <c r="E180" s="2204"/>
      <c r="F180" s="2383"/>
      <c r="G180" s="400"/>
      <c r="H180" s="1500"/>
      <c r="I180" s="651"/>
      <c r="J180" s="571"/>
      <c r="K180" s="1500"/>
      <c r="L180" s="214"/>
      <c r="M180" s="341"/>
      <c r="N180" s="334"/>
      <c r="O180" s="1624"/>
      <c r="P180" s="1624"/>
      <c r="AH180" s="1631">
        <v>0</v>
      </c>
    </row>
    <row s="1635" customFormat="1" customHeight="1" ht="18.75" hidden="1">
      <c r="A181" s="1780" t="s">
        <v>359</v>
      </c>
      <c r="B181" s="1780" t="s">
        <v>360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430</v>
      </c>
      <c r="M181" s="341"/>
      <c r="N181" s="334"/>
      <c r="O181" s="1624"/>
      <c r="P181" s="1624"/>
      <c r="AH181" s="1631">
        <v>0</v>
      </c>
    </row>
    <row s="1635" customFormat="1" customHeight="1" ht="18.75" hidden="1">
      <c r="A182" s="1780"/>
      <c r="B182" s="1780"/>
      <c r="C182" s="369" t="s">
        <v>2451</v>
      </c>
      <c r="D182" s="2462"/>
      <c r="E182" s="2204"/>
      <c r="F182" s="2383"/>
      <c r="G182" s="2427"/>
      <c r="H182" s="1500"/>
      <c r="I182" s="651" t="s">
        <v>2450</v>
      </c>
      <c r="J182" s="571"/>
      <c r="K182" s="1500"/>
      <c r="L182" s="214"/>
      <c r="M182" s="341"/>
      <c r="N182" s="334"/>
      <c r="O182" s="1624"/>
      <c r="P182" s="1624"/>
      <c r="AH182" s="1631">
        <v>0</v>
      </c>
    </row>
    <row s="1635" customFormat="1" customHeight="1" ht="0.75" hidden="1">
      <c r="A183" s="1780"/>
      <c r="B183" s="1780"/>
      <c r="C183" s="369" t="s">
        <v>2458</v>
      </c>
      <c r="D183" s="2462"/>
      <c r="E183" s="2204"/>
      <c r="F183" s="2383"/>
      <c r="G183" s="400"/>
      <c r="H183" s="1500"/>
      <c r="I183" s="651"/>
      <c r="J183" s="571"/>
      <c r="K183" s="1500"/>
      <c r="L183" s="214"/>
      <c r="M183" s="341"/>
      <c r="N183" s="334"/>
      <c r="O183" s="1624"/>
      <c r="P183" s="1624"/>
      <c r="AH183" s="1631">
        <v>0</v>
      </c>
    </row>
    <row s="1635" customFormat="1" customHeight="1" ht="18.75" hidden="1">
      <c r="A184" s="1780" t="s">
        <v>364</v>
      </c>
      <c r="B184" s="1780" t="s">
        <v>365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430</v>
      </c>
      <c r="M184" s="341"/>
      <c r="N184" s="334"/>
      <c r="O184" s="1624"/>
      <c r="P184" s="1624"/>
      <c r="AH184" s="1631">
        <v>0</v>
      </c>
    </row>
    <row s="1635" customFormat="1" customHeight="1" ht="18.75" hidden="1">
      <c r="A185" s="1780"/>
      <c r="B185" s="1780"/>
      <c r="C185" s="369" t="s">
        <v>2451</v>
      </c>
      <c r="D185" s="2462"/>
      <c r="E185" s="2204"/>
      <c r="F185" s="2383"/>
      <c r="G185" s="2427"/>
      <c r="H185" s="1500"/>
      <c r="I185" s="651" t="s">
        <v>2450</v>
      </c>
      <c r="J185" s="571"/>
      <c r="K185" s="1500"/>
      <c r="L185" s="214"/>
      <c r="M185" s="341"/>
      <c r="N185" s="334"/>
      <c r="O185" s="1624"/>
      <c r="P185" s="1624"/>
      <c r="AH185" s="1631">
        <v>0</v>
      </c>
    </row>
    <row s="1635" customFormat="1" customHeight="1" ht="0.75" hidden="1">
      <c r="A186" s="1780"/>
      <c r="B186" s="1780"/>
      <c r="C186" s="369" t="s">
        <v>2458</v>
      </c>
      <c r="D186" s="2462"/>
      <c r="E186" s="2204"/>
      <c r="F186" s="2383"/>
      <c r="G186" s="400"/>
      <c r="H186" s="1500"/>
      <c r="I186" s="651"/>
      <c r="J186" s="571"/>
      <c r="K186" s="1500"/>
      <c r="L186" s="214"/>
      <c r="M186" s="341"/>
      <c r="N186" s="334"/>
      <c r="O186" s="1624"/>
      <c r="P186" s="1624"/>
      <c r="AH186" s="1631">
        <v>0</v>
      </c>
    </row>
    <row s="1635" customFormat="1" customHeight="1" ht="18.75" hidden="1">
      <c r="A187" s="1780" t="s">
        <v>369</v>
      </c>
      <c r="B187" s="1780" t="s">
        <v>370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430</v>
      </c>
      <c r="M187" s="341"/>
      <c r="N187" s="334"/>
      <c r="O187" s="1624"/>
      <c r="P187" s="1624"/>
      <c r="AH187" s="1631">
        <v>0</v>
      </c>
    </row>
    <row s="1635" customFormat="1" customHeight="1" ht="18.75" hidden="1">
      <c r="A188" s="1780"/>
      <c r="B188" s="1780"/>
      <c r="C188" s="369" t="s">
        <v>2451</v>
      </c>
      <c r="D188" s="2462"/>
      <c r="E188" s="2204"/>
      <c r="F188" s="2383"/>
      <c r="G188" s="2427"/>
      <c r="H188" s="1500"/>
      <c r="I188" s="651" t="s">
        <v>2450</v>
      </c>
      <c r="J188" s="571"/>
      <c r="K188" s="1500"/>
      <c r="L188" s="214"/>
      <c r="M188" s="341"/>
      <c r="N188" s="334"/>
      <c r="O188" s="1624"/>
      <c r="P188" s="1624"/>
      <c r="AH188" s="1631">
        <v>0</v>
      </c>
    </row>
    <row s="1635" customFormat="1" customHeight="1" ht="0.75" hidden="1">
      <c r="A189" s="1780"/>
      <c r="B189" s="1780"/>
      <c r="C189" s="369" t="s">
        <v>2458</v>
      </c>
      <c r="D189" s="2462"/>
      <c r="E189" s="2204"/>
      <c r="F189" s="2383"/>
      <c r="G189" s="400"/>
      <c r="H189" s="1500"/>
      <c r="I189" s="651"/>
      <c r="J189" s="571"/>
      <c r="K189" s="1500"/>
      <c r="L189" s="214"/>
      <c r="M189" s="341"/>
      <c r="N189" s="334"/>
      <c r="O189" s="1624"/>
      <c r="P189" s="1624"/>
      <c r="AH189" s="1631">
        <v>0</v>
      </c>
    </row>
    <row s="1635" customFormat="1" customHeight="1" ht="18.75" hidden="1">
      <c r="A190" s="1780" t="s">
        <v>374</v>
      </c>
      <c r="B190" s="1780" t="s">
        <v>375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430</v>
      </c>
      <c r="M190" s="341"/>
      <c r="N190" s="334"/>
      <c r="O190" s="1624"/>
      <c r="P190" s="1624"/>
      <c r="AH190" s="1631">
        <v>0</v>
      </c>
    </row>
    <row s="1635" customFormat="1" customHeight="1" ht="18.75" hidden="1">
      <c r="A191" s="1780"/>
      <c r="B191" s="1780"/>
      <c r="C191" s="369" t="s">
        <v>2451</v>
      </c>
      <c r="D191" s="2462"/>
      <c r="E191" s="2204"/>
      <c r="F191" s="2383"/>
      <c r="G191" s="2427"/>
      <c r="H191" s="1500"/>
      <c r="I191" s="651" t="s">
        <v>2450</v>
      </c>
      <c r="J191" s="571"/>
      <c r="K191" s="1500"/>
      <c r="L191" s="214"/>
      <c r="M191" s="341"/>
      <c r="N191" s="334"/>
      <c r="O191" s="1624"/>
      <c r="P191" s="1624"/>
      <c r="AH191" s="1631">
        <v>0</v>
      </c>
    </row>
    <row s="1635" customFormat="1" customHeight="1" ht="0.75" hidden="1">
      <c r="A192" s="1780"/>
      <c r="B192" s="1780"/>
      <c r="C192" s="369" t="s">
        <v>2458</v>
      </c>
      <c r="D192" s="2462"/>
      <c r="E192" s="2204"/>
      <c r="F192" s="2383"/>
      <c r="G192" s="400"/>
      <c r="H192" s="1500"/>
      <c r="I192" s="651"/>
      <c r="J192" s="571"/>
      <c r="K192" s="1500"/>
      <c r="L192" s="214"/>
      <c r="M192" s="341"/>
      <c r="N192" s="334"/>
      <c r="O192" s="1624"/>
      <c r="P192" s="1624"/>
      <c r="AH192" s="1631">
        <v>0</v>
      </c>
    </row>
    <row s="1635" customFormat="1" customHeight="1" ht="18.75" hidden="1">
      <c r="A193" s="1780" t="s">
        <v>379</v>
      </c>
      <c r="B193" s="1780" t="s">
        <v>380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430</v>
      </c>
      <c r="M193" s="341"/>
      <c r="N193" s="334"/>
      <c r="O193" s="1624"/>
      <c r="P193" s="1624"/>
      <c r="AH193" s="1631">
        <v>0</v>
      </c>
    </row>
    <row s="1635" customFormat="1" customHeight="1" ht="18.75" hidden="1">
      <c r="A194" s="1780"/>
      <c r="B194" s="1780"/>
      <c r="C194" s="369" t="s">
        <v>2451</v>
      </c>
      <c r="D194" s="2462"/>
      <c r="E194" s="2204"/>
      <c r="F194" s="2383"/>
      <c r="G194" s="2427"/>
      <c r="H194" s="1500"/>
      <c r="I194" s="651" t="s">
        <v>2450</v>
      </c>
      <c r="J194" s="571"/>
      <c r="K194" s="1500"/>
      <c r="L194" s="214"/>
      <c r="M194" s="341"/>
      <c r="N194" s="334"/>
      <c r="O194" s="1624"/>
      <c r="P194" s="1624"/>
      <c r="AH194" s="1631">
        <v>0</v>
      </c>
    </row>
    <row s="1635" customFormat="1" customHeight="1" ht="0.75" hidden="1">
      <c r="A195" s="1780"/>
      <c r="B195" s="1780"/>
      <c r="C195" s="369" t="s">
        <v>2458</v>
      </c>
      <c r="D195" s="2462"/>
      <c r="E195" s="2204"/>
      <c r="F195" s="2383"/>
      <c r="G195" s="400"/>
      <c r="H195" s="1500"/>
      <c r="I195" s="651"/>
      <c r="J195" s="571"/>
      <c r="K195" s="1500"/>
      <c r="L195" s="214"/>
      <c r="M195" s="341"/>
      <c r="N195" s="334"/>
      <c r="O195" s="1624"/>
      <c r="P195" s="1624"/>
      <c r="AH195" s="1631">
        <v>0</v>
      </c>
    </row>
    <row s="1635" customFormat="1" customHeight="1" ht="18.75" hidden="1">
      <c r="A196" s="1780" t="s">
        <v>384</v>
      </c>
      <c r="B196" s="1780" t="s">
        <v>385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430</v>
      </c>
      <c r="M196" s="341"/>
      <c r="N196" s="334"/>
      <c r="O196" s="1624"/>
      <c r="P196" s="1624"/>
      <c r="AH196" s="1631">
        <v>0</v>
      </c>
    </row>
    <row s="1635" customFormat="1" customHeight="1" ht="18.75" hidden="1">
      <c r="A197" s="1780"/>
      <c r="B197" s="1780"/>
      <c r="C197" s="369" t="s">
        <v>2451</v>
      </c>
      <c r="D197" s="2462"/>
      <c r="E197" s="2204"/>
      <c r="F197" s="2383"/>
      <c r="G197" s="2427"/>
      <c r="H197" s="1500"/>
      <c r="I197" s="651" t="s">
        <v>2450</v>
      </c>
      <c r="J197" s="571"/>
      <c r="K197" s="1500"/>
      <c r="L197" s="214"/>
      <c r="M197" s="341"/>
      <c r="N197" s="334"/>
      <c r="O197" s="1624"/>
      <c r="P197" s="1624"/>
      <c r="AH197" s="1631">
        <v>0</v>
      </c>
    </row>
    <row s="1635" customFormat="1" customHeight="1" ht="0.75" hidden="1">
      <c r="A198" s="1780"/>
      <c r="B198" s="1780"/>
      <c r="C198" s="369" t="s">
        <v>2458</v>
      </c>
      <c r="D198" s="2462"/>
      <c r="E198" s="2204"/>
      <c r="F198" s="2383"/>
      <c r="G198" s="400"/>
      <c r="H198" s="1500"/>
      <c r="I198" s="651"/>
      <c r="J198" s="571"/>
      <c r="K198" s="1500"/>
      <c r="L198" s="214"/>
      <c r="M198" s="341"/>
      <c r="N198" s="334"/>
      <c r="O198" s="1624"/>
      <c r="P198" s="1624"/>
      <c r="AH198" s="1631">
        <v>0</v>
      </c>
    </row>
    <row s="1635" customFormat="1" customHeight="1" ht="18.75" hidden="1">
      <c r="A199" s="1780" t="s">
        <v>389</v>
      </c>
      <c r="B199" s="1780" t="s">
        <v>390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430</v>
      </c>
      <c r="M199" s="341"/>
      <c r="N199" s="334"/>
      <c r="O199" s="1624"/>
      <c r="P199" s="1624"/>
      <c r="AH199" s="1631">
        <v>0</v>
      </c>
    </row>
    <row s="1635" customFormat="1" customHeight="1" ht="18.75" hidden="1">
      <c r="A200" s="1780"/>
      <c r="B200" s="1780"/>
      <c r="C200" s="369" t="s">
        <v>2451</v>
      </c>
      <c r="D200" s="2462"/>
      <c r="E200" s="2204"/>
      <c r="F200" s="2383"/>
      <c r="G200" s="2427"/>
      <c r="H200" s="1500"/>
      <c r="I200" s="651" t="s">
        <v>2450</v>
      </c>
      <c r="J200" s="571"/>
      <c r="K200" s="1500"/>
      <c r="L200" s="214"/>
      <c r="M200" s="341"/>
      <c r="N200" s="334"/>
      <c r="O200" s="1624"/>
      <c r="P200" s="1624"/>
      <c r="AH200" s="1631">
        <v>0</v>
      </c>
    </row>
    <row s="1635" customFormat="1" customHeight="1" ht="0.75" hidden="1">
      <c r="A201" s="1780"/>
      <c r="B201" s="1780"/>
      <c r="C201" s="369" t="s">
        <v>2458</v>
      </c>
      <c r="D201" s="2462"/>
      <c r="E201" s="2204"/>
      <c r="F201" s="2383"/>
      <c r="G201" s="400"/>
      <c r="H201" s="1500"/>
      <c r="I201" s="651"/>
      <c r="J201" s="571"/>
      <c r="K201" s="1500"/>
      <c r="L201" s="214"/>
      <c r="M201" s="341"/>
      <c r="N201" s="334"/>
      <c r="O201" s="1624"/>
      <c r="P201" s="1624"/>
      <c r="AH201" s="1631">
        <v>0</v>
      </c>
    </row>
    <row s="1635" customFormat="1" customHeight="1" ht="18.75" hidden="1">
      <c r="A202" s="1780" t="s">
        <v>394</v>
      </c>
      <c r="B202" s="1780" t="s">
        <v>395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430</v>
      </c>
      <c r="M202" s="341"/>
      <c r="N202" s="334"/>
      <c r="O202" s="1624"/>
      <c r="P202" s="1624"/>
      <c r="AH202" s="1631">
        <v>0</v>
      </c>
    </row>
    <row s="1635" customFormat="1" customHeight="1" ht="18.75" hidden="1">
      <c r="A203" s="1780"/>
      <c r="B203" s="1780"/>
      <c r="C203" s="369" t="s">
        <v>2451</v>
      </c>
      <c r="D203" s="2462"/>
      <c r="E203" s="2204"/>
      <c r="F203" s="2383"/>
      <c r="G203" s="2427"/>
      <c r="H203" s="1500"/>
      <c r="I203" s="651" t="s">
        <v>2450</v>
      </c>
      <c r="J203" s="571"/>
      <c r="K203" s="1500"/>
      <c r="L203" s="214"/>
      <c r="M203" s="341"/>
      <c r="N203" s="334"/>
      <c r="O203" s="1624"/>
      <c r="P203" s="1624"/>
      <c r="AH203" s="1631">
        <v>0</v>
      </c>
    </row>
    <row s="1635" customFormat="1" customHeight="1" ht="0.75" hidden="1">
      <c r="A204" s="1780"/>
      <c r="B204" s="1780"/>
      <c r="C204" s="369" t="s">
        <v>2458</v>
      </c>
      <c r="D204" s="2462"/>
      <c r="E204" s="2204"/>
      <c r="F204" s="2383"/>
      <c r="G204" s="400"/>
      <c r="H204" s="1500"/>
      <c r="I204" s="651"/>
      <c r="J204" s="571"/>
      <c r="K204" s="1500"/>
      <c r="L204" s="214"/>
      <c r="M204" s="341"/>
      <c r="N204" s="334"/>
      <c r="O204" s="1624"/>
      <c r="P204" s="1624"/>
      <c r="AH204" s="1631">
        <v>0</v>
      </c>
    </row>
    <row s="1635" customFormat="1" customHeight="1" ht="18.75" hidden="1">
      <c r="A205" s="1780" t="s">
        <v>399</v>
      </c>
      <c r="B205" s="1780" t="s">
        <v>400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430</v>
      </c>
      <c r="M205" s="341"/>
      <c r="N205" s="334"/>
      <c r="O205" s="1624"/>
      <c r="P205" s="1624"/>
      <c r="AH205" s="1631">
        <v>0</v>
      </c>
    </row>
    <row s="1635" customFormat="1" customHeight="1" ht="18.75" hidden="1">
      <c r="A206" s="1780"/>
      <c r="B206" s="1780"/>
      <c r="C206" s="369" t="s">
        <v>2451</v>
      </c>
      <c r="D206" s="2462"/>
      <c r="E206" s="2204"/>
      <c r="F206" s="2383"/>
      <c r="G206" s="2427"/>
      <c r="H206" s="1500"/>
      <c r="I206" s="651" t="s">
        <v>2450</v>
      </c>
      <c r="J206" s="571"/>
      <c r="K206" s="1500"/>
      <c r="L206" s="214"/>
      <c r="M206" s="341"/>
      <c r="N206" s="334"/>
      <c r="O206" s="1624"/>
      <c r="P206" s="1624"/>
      <c r="AH206" s="1631">
        <v>0</v>
      </c>
    </row>
    <row s="1635" customFormat="1" customHeight="1" ht="1.05">
      <c r="A207" s="1780"/>
      <c r="B207" s="1780"/>
      <c r="C207" s="369" t="s">
        <v>2458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281</v>
      </c>
      <c r="B209" s="1780" t="s">
        <v>282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430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2451</v>
      </c>
      <c r="D210" s="2462"/>
      <c r="E210" s="2204"/>
      <c r="F210" s="2383"/>
      <c r="G210" s="2427"/>
      <c r="H210" s="1500"/>
      <c r="I210" s="651" t="s">
        <v>2450</v>
      </c>
      <c r="J210" s="571"/>
      <c r="K210" s="1500"/>
      <c r="L210" s="214"/>
      <c r="M210" s="2170"/>
      <c r="N210" s="334"/>
      <c r="O210" s="1624"/>
      <c r="P210" s="1624"/>
      <c r="AH210" s="1631">
        <v>0</v>
      </c>
    </row>
    <row s="1635" customFormat="1" customHeight="1" ht="0.75" hidden="1">
      <c r="A211" s="1780"/>
      <c r="B211" s="1780"/>
      <c r="C211" s="369" t="s">
        <v>2458</v>
      </c>
      <c r="D211" s="2462"/>
      <c r="E211" s="2204"/>
      <c r="F211" s="2383"/>
      <c r="G211" s="400"/>
      <c r="H211" s="1500"/>
      <c r="I211" s="651"/>
      <c r="J211" s="571"/>
      <c r="K211" s="1500"/>
      <c r="L211" s="214"/>
      <c r="M211" s="2170"/>
      <c r="N211" s="334"/>
      <c r="O211" s="1624"/>
      <c r="P211" s="1624"/>
      <c r="AH211" s="1631">
        <v>0</v>
      </c>
    </row>
    <row s="1635" customFormat="1" customHeight="1" ht="45" hidden="1">
      <c r="A212" s="1780" t="s">
        <v>286</v>
      </c>
      <c r="B212" s="1780" t="s">
        <v>287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430</v>
      </c>
      <c r="M212" s="2171"/>
      <c r="N212" s="334"/>
      <c r="O212" s="1624"/>
      <c r="P212" s="1624"/>
      <c r="AH212" s="1631">
        <v>0</v>
      </c>
    </row>
    <row s="1635" customFormat="1" customHeight="1" ht="18.75" hidden="1">
      <c r="A213" s="1780"/>
      <c r="B213" s="1780"/>
      <c r="C213" s="369" t="s">
        <v>2451</v>
      </c>
      <c r="D213" s="2462"/>
      <c r="E213" s="2204"/>
      <c r="F213" s="2383"/>
      <c r="G213" s="2427"/>
      <c r="H213" s="1500"/>
      <c r="I213" s="651" t="s">
        <v>2450</v>
      </c>
      <c r="J213" s="571"/>
      <c r="K213" s="1500"/>
      <c r="L213" s="214"/>
      <c r="M213" s="1861"/>
      <c r="N213" s="334"/>
      <c r="O213" s="1624"/>
      <c r="P213" s="1624"/>
      <c r="AH213" s="1631">
        <v>0</v>
      </c>
    </row>
    <row s="1635" customFormat="1" customHeight="1" ht="0.75" hidden="1">
      <c r="A214" s="1780"/>
      <c r="B214" s="1780"/>
      <c r="C214" s="369" t="s">
        <v>2458</v>
      </c>
      <c r="D214" s="2462"/>
      <c r="E214" s="2204"/>
      <c r="F214" s="2383"/>
      <c r="G214" s="400"/>
      <c r="H214" s="1500"/>
      <c r="I214" s="651"/>
      <c r="J214" s="571"/>
      <c r="K214" s="1500"/>
      <c r="L214" s="214"/>
      <c r="M214" s="341"/>
      <c r="N214" s="334"/>
      <c r="O214" s="1624"/>
      <c r="P214" s="1624"/>
      <c r="AH214" s="1631">
        <v>0</v>
      </c>
    </row>
    <row s="1635" customFormat="1" customHeight="1" ht="45" hidden="1">
      <c r="A215" s="1780" t="s">
        <v>293</v>
      </c>
      <c r="B215" s="1780" t="s">
        <v>294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430</v>
      </c>
      <c r="M215" s="341"/>
      <c r="N215" s="334"/>
      <c r="O215" s="1624"/>
      <c r="P215" s="1624"/>
      <c r="AH215" s="1631">
        <v>0</v>
      </c>
    </row>
    <row s="1635" customFormat="1" customHeight="1" ht="18.75" hidden="1">
      <c r="A216" s="1780"/>
      <c r="B216" s="1780"/>
      <c r="C216" s="369" t="s">
        <v>2451</v>
      </c>
      <c r="D216" s="2462"/>
      <c r="E216" s="2204"/>
      <c r="F216" s="2383"/>
      <c r="G216" s="2427"/>
      <c r="H216" s="1500"/>
      <c r="I216" s="651" t="s">
        <v>2450</v>
      </c>
      <c r="J216" s="571"/>
      <c r="K216" s="1500"/>
      <c r="L216" s="214"/>
      <c r="M216" s="341"/>
      <c r="N216" s="334"/>
      <c r="O216" s="1624"/>
      <c r="P216" s="1624"/>
      <c r="AH216" s="1631">
        <v>0</v>
      </c>
    </row>
    <row s="1635" customFormat="1" customHeight="1" ht="0.75" hidden="1">
      <c r="A217" s="1780"/>
      <c r="B217" s="1780"/>
      <c r="C217" s="369" t="s">
        <v>2458</v>
      </c>
      <c r="D217" s="2462"/>
      <c r="E217" s="2204"/>
      <c r="F217" s="2383"/>
      <c r="G217" s="400"/>
      <c r="H217" s="1500"/>
      <c r="I217" s="651"/>
      <c r="J217" s="571"/>
      <c r="K217" s="1500"/>
      <c r="L217" s="214"/>
      <c r="M217" s="341"/>
      <c r="N217" s="334"/>
      <c r="O217" s="1624"/>
      <c r="P217" s="1624"/>
      <c r="AH217" s="1631">
        <v>0</v>
      </c>
    </row>
    <row s="1635" customFormat="1" customHeight="1" ht="45" hidden="1">
      <c r="A218" s="1780" t="s">
        <v>299</v>
      </c>
      <c r="B218" s="1780" t="s">
        <v>300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430</v>
      </c>
      <c r="M218" s="341"/>
      <c r="N218" s="334"/>
      <c r="O218" s="1624"/>
      <c r="P218" s="1624"/>
      <c r="AH218" s="1631">
        <v>0</v>
      </c>
    </row>
    <row s="1635" customFormat="1" customHeight="1" ht="18.75" hidden="1">
      <c r="A219" s="1780"/>
      <c r="B219" s="1780"/>
      <c r="C219" s="369" t="s">
        <v>2451</v>
      </c>
      <c r="D219" s="2462"/>
      <c r="E219" s="2204"/>
      <c r="F219" s="2383"/>
      <c r="G219" s="2427"/>
      <c r="H219" s="1500"/>
      <c r="I219" s="651" t="s">
        <v>2450</v>
      </c>
      <c r="J219" s="571"/>
      <c r="K219" s="1500"/>
      <c r="L219" s="214"/>
      <c r="M219" s="341"/>
      <c r="N219" s="334"/>
      <c r="O219" s="1624"/>
      <c r="P219" s="1624"/>
      <c r="AH219" s="1631">
        <v>0</v>
      </c>
    </row>
    <row s="1635" customFormat="1" customHeight="1" ht="0.75" hidden="1">
      <c r="A220" s="1780"/>
      <c r="B220" s="1780"/>
      <c r="C220" s="369" t="s">
        <v>2458</v>
      </c>
      <c r="D220" s="2462"/>
      <c r="E220" s="2204"/>
      <c r="F220" s="2383"/>
      <c r="G220" s="400"/>
      <c r="H220" s="1500"/>
      <c r="I220" s="651"/>
      <c r="J220" s="571"/>
      <c r="K220" s="1500"/>
      <c r="L220" s="214"/>
      <c r="M220" s="341"/>
      <c r="N220" s="334"/>
      <c r="O220" s="1624"/>
      <c r="P220" s="1624"/>
      <c r="AH220" s="1631">
        <v>0</v>
      </c>
    </row>
    <row s="1635" customFormat="1" customHeight="1" ht="18.75" hidden="1">
      <c r="A221" s="1780" t="s">
        <v>305</v>
      </c>
      <c r="B221" s="1780" t="s">
        <v>306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430</v>
      </c>
      <c r="M221" s="341"/>
      <c r="N221" s="334"/>
      <c r="O221" s="1624"/>
      <c r="P221" s="1624"/>
      <c r="AH221" s="1631">
        <v>0</v>
      </c>
    </row>
    <row s="1635" customFormat="1" customHeight="1" ht="18.75" hidden="1">
      <c r="A222" s="1780"/>
      <c r="B222" s="1780"/>
      <c r="C222" s="369" t="s">
        <v>2451</v>
      </c>
      <c r="D222" s="2462"/>
      <c r="E222" s="2204"/>
      <c r="F222" s="2383"/>
      <c r="G222" s="2427"/>
      <c r="H222" s="1500"/>
      <c r="I222" s="651" t="s">
        <v>2450</v>
      </c>
      <c r="J222" s="571"/>
      <c r="K222" s="1500"/>
      <c r="L222" s="214"/>
      <c r="M222" s="341"/>
      <c r="N222" s="334"/>
      <c r="O222" s="1624"/>
      <c r="P222" s="1624"/>
      <c r="AH222" s="1631">
        <v>0</v>
      </c>
    </row>
    <row s="1635" customFormat="1" customHeight="1" ht="0.75" hidden="1">
      <c r="A223" s="1780"/>
      <c r="B223" s="1780"/>
      <c r="C223" s="369" t="s">
        <v>2458</v>
      </c>
      <c r="D223" s="2462"/>
      <c r="E223" s="2204"/>
      <c r="F223" s="2383"/>
      <c r="G223" s="400"/>
      <c r="H223" s="1500"/>
      <c r="I223" s="651"/>
      <c r="J223" s="571"/>
      <c r="K223" s="1500"/>
      <c r="L223" s="214"/>
      <c r="M223" s="341"/>
      <c r="N223" s="334"/>
      <c r="O223" s="1624"/>
      <c r="P223" s="1624"/>
      <c r="AH223" s="1631">
        <v>0</v>
      </c>
    </row>
    <row s="1635" customFormat="1" customHeight="1" ht="18.75" hidden="1">
      <c r="A224" s="1780" t="s">
        <v>311</v>
      </c>
      <c r="B224" s="1780" t="s">
        <v>312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430</v>
      </c>
      <c r="M224" s="341"/>
      <c r="N224" s="334"/>
      <c r="O224" s="1624"/>
      <c r="P224" s="1624"/>
      <c r="AH224" s="1631">
        <v>0</v>
      </c>
    </row>
    <row s="1635" customFormat="1" customHeight="1" ht="18.75" hidden="1">
      <c r="A225" s="1780"/>
      <c r="B225" s="1780"/>
      <c r="C225" s="369" t="s">
        <v>2451</v>
      </c>
      <c r="D225" s="2462"/>
      <c r="E225" s="2204"/>
      <c r="F225" s="2383"/>
      <c r="G225" s="2427"/>
      <c r="H225" s="1500"/>
      <c r="I225" s="651" t="s">
        <v>2450</v>
      </c>
      <c r="J225" s="571"/>
      <c r="K225" s="1500"/>
      <c r="L225" s="214"/>
      <c r="M225" s="341"/>
      <c r="N225" s="334"/>
      <c r="O225" s="1624"/>
      <c r="P225" s="1624"/>
      <c r="AH225" s="1631">
        <v>0</v>
      </c>
    </row>
    <row s="1635" customFormat="1" customHeight="1" ht="0.75" hidden="1">
      <c r="A226" s="1780"/>
      <c r="B226" s="1780"/>
      <c r="C226" s="369" t="s">
        <v>2458</v>
      </c>
      <c r="D226" s="2462"/>
      <c r="E226" s="2204"/>
      <c r="F226" s="2383"/>
      <c r="G226" s="400"/>
      <c r="H226" s="1500"/>
      <c r="I226" s="651"/>
      <c r="J226" s="571"/>
      <c r="K226" s="1500"/>
      <c r="L226" s="214"/>
      <c r="M226" s="341"/>
      <c r="N226" s="334"/>
      <c r="O226" s="1624"/>
      <c r="P226" s="1624"/>
      <c r="AH226" s="1631">
        <v>0</v>
      </c>
    </row>
    <row s="1635" customFormat="1" customHeight="1" ht="18.75" hidden="1">
      <c r="A227" s="1780" t="s">
        <v>317</v>
      </c>
      <c r="B227" s="1780" t="s">
        <v>318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430</v>
      </c>
      <c r="M227" s="341"/>
      <c r="N227" s="334"/>
      <c r="O227" s="1624"/>
      <c r="P227" s="1624"/>
      <c r="AH227" s="1631">
        <v>0</v>
      </c>
    </row>
    <row s="1635" customFormat="1" customHeight="1" ht="18.75" hidden="1">
      <c r="A228" s="1780"/>
      <c r="B228" s="1780"/>
      <c r="C228" s="369" t="s">
        <v>2451</v>
      </c>
      <c r="D228" s="2462"/>
      <c r="E228" s="2204"/>
      <c r="F228" s="2383"/>
      <c r="G228" s="2427"/>
      <c r="H228" s="1500"/>
      <c r="I228" s="651" t="s">
        <v>2450</v>
      </c>
      <c r="J228" s="571"/>
      <c r="K228" s="1500"/>
      <c r="L228" s="214"/>
      <c r="M228" s="341"/>
      <c r="N228" s="334"/>
      <c r="O228" s="1624"/>
      <c r="P228" s="1624"/>
      <c r="AH228" s="1631">
        <v>0</v>
      </c>
    </row>
    <row s="1635" customFormat="1" customHeight="1" ht="0.75" hidden="1">
      <c r="A229" s="1780"/>
      <c r="B229" s="1780"/>
      <c r="C229" s="369" t="s">
        <v>2458</v>
      </c>
      <c r="D229" s="2462"/>
      <c r="E229" s="2204"/>
      <c r="F229" s="2383"/>
      <c r="G229" s="400"/>
      <c r="H229" s="1500"/>
      <c r="I229" s="651"/>
      <c r="J229" s="571"/>
      <c r="K229" s="1500"/>
      <c r="L229" s="214"/>
      <c r="M229" s="341"/>
      <c r="N229" s="334"/>
      <c r="O229" s="1624"/>
      <c r="P229" s="1624"/>
      <c r="AH229" s="1631">
        <v>0</v>
      </c>
    </row>
    <row s="1635" customFormat="1" customHeight="1" ht="18.75" hidden="1">
      <c r="A230" s="1780" t="s">
        <v>323</v>
      </c>
      <c r="B230" s="1780" t="s">
        <v>324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430</v>
      </c>
      <c r="M230" s="341"/>
      <c r="N230" s="334"/>
      <c r="O230" s="1624"/>
      <c r="P230" s="1624"/>
      <c r="AH230" s="1631">
        <v>0</v>
      </c>
    </row>
    <row s="1635" customFormat="1" customHeight="1" ht="18.75" hidden="1">
      <c r="A231" s="1780"/>
      <c r="B231" s="1780"/>
      <c r="C231" s="369" t="s">
        <v>2451</v>
      </c>
      <c r="D231" s="2462"/>
      <c r="E231" s="2204"/>
      <c r="F231" s="2383"/>
      <c r="G231" s="2427"/>
      <c r="H231" s="1500"/>
      <c r="I231" s="651" t="s">
        <v>2450</v>
      </c>
      <c r="J231" s="571"/>
      <c r="K231" s="1500"/>
      <c r="L231" s="214"/>
      <c r="M231" s="341"/>
      <c r="N231" s="334"/>
      <c r="O231" s="1624"/>
      <c r="P231" s="1624"/>
      <c r="AH231" s="1631">
        <v>0</v>
      </c>
    </row>
    <row s="1635" customFormat="1" customHeight="1" ht="0.75" hidden="1">
      <c r="A232" s="1780"/>
      <c r="B232" s="1780"/>
      <c r="C232" s="369" t="s">
        <v>2458</v>
      </c>
      <c r="D232" s="2462"/>
      <c r="E232" s="2204"/>
      <c r="F232" s="2383"/>
      <c r="G232" s="400"/>
      <c r="H232" s="1500"/>
      <c r="I232" s="651"/>
      <c r="J232" s="571"/>
      <c r="K232" s="1500"/>
      <c r="L232" s="214"/>
      <c r="M232" s="341"/>
      <c r="N232" s="334"/>
      <c r="O232" s="1624"/>
      <c r="P232" s="1624"/>
      <c r="AH232" s="1631">
        <v>0</v>
      </c>
    </row>
    <row s="1635" customFormat="1" customHeight="1" ht="18.75" hidden="1">
      <c r="A233" s="1780" t="s">
        <v>329</v>
      </c>
      <c r="B233" s="1780" t="s">
        <v>330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430</v>
      </c>
      <c r="M233" s="341"/>
      <c r="N233" s="334"/>
      <c r="O233" s="1624"/>
      <c r="P233" s="1624"/>
      <c r="AH233" s="1631">
        <v>0</v>
      </c>
    </row>
    <row s="1635" customFormat="1" customHeight="1" ht="18.75" hidden="1">
      <c r="A234" s="1780"/>
      <c r="B234" s="1780"/>
      <c r="C234" s="369" t="s">
        <v>2451</v>
      </c>
      <c r="D234" s="2462"/>
      <c r="E234" s="2204"/>
      <c r="F234" s="2383"/>
      <c r="G234" s="2427"/>
      <c r="H234" s="1500"/>
      <c r="I234" s="651" t="s">
        <v>2450</v>
      </c>
      <c r="J234" s="571"/>
      <c r="K234" s="1500"/>
      <c r="L234" s="214"/>
      <c r="M234" s="341"/>
      <c r="N234" s="334"/>
      <c r="O234" s="1624"/>
      <c r="P234" s="1624"/>
      <c r="AH234" s="1631">
        <v>0</v>
      </c>
    </row>
    <row s="1635" customFormat="1" customHeight="1" ht="0.75" hidden="1">
      <c r="A235" s="1780"/>
      <c r="B235" s="1780"/>
      <c r="C235" s="369" t="s">
        <v>2458</v>
      </c>
      <c r="D235" s="2462"/>
      <c r="E235" s="2204"/>
      <c r="F235" s="2383"/>
      <c r="G235" s="400"/>
      <c r="H235" s="1500"/>
      <c r="I235" s="651"/>
      <c r="J235" s="571"/>
      <c r="K235" s="1500"/>
      <c r="L235" s="214"/>
      <c r="M235" s="341"/>
      <c r="N235" s="334"/>
      <c r="O235" s="1624"/>
      <c r="P235" s="1624"/>
      <c r="AH235" s="1631">
        <v>0</v>
      </c>
    </row>
    <row s="1635" customFormat="1" customHeight="1" ht="18.75" hidden="1">
      <c r="A236" s="1780" t="s">
        <v>349</v>
      </c>
      <c r="B236" s="1780" t="s">
        <v>350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430</v>
      </c>
      <c r="M236" s="341"/>
      <c r="N236" s="334"/>
      <c r="O236" s="1624"/>
      <c r="P236" s="1624"/>
      <c r="AH236" s="1631">
        <v>0</v>
      </c>
    </row>
    <row s="1635" customFormat="1" customHeight="1" ht="18.75" hidden="1">
      <c r="A237" s="1780"/>
      <c r="B237" s="1780"/>
      <c r="C237" s="369" t="s">
        <v>2451</v>
      </c>
      <c r="D237" s="2462"/>
      <c r="E237" s="2204"/>
      <c r="F237" s="2383"/>
      <c r="G237" s="2427"/>
      <c r="H237" s="1500"/>
      <c r="I237" s="651" t="s">
        <v>2450</v>
      </c>
      <c r="J237" s="571"/>
      <c r="K237" s="1500"/>
      <c r="L237" s="214"/>
      <c r="M237" s="341"/>
      <c r="N237" s="334"/>
      <c r="O237" s="1624"/>
      <c r="P237" s="1624"/>
      <c r="AH237" s="1631">
        <v>0</v>
      </c>
    </row>
    <row s="1635" customFormat="1" customHeight="1" ht="0.75" hidden="1">
      <c r="A238" s="1780"/>
      <c r="B238" s="1780"/>
      <c r="C238" s="369" t="s">
        <v>2458</v>
      </c>
      <c r="D238" s="2462"/>
      <c r="E238" s="2204"/>
      <c r="F238" s="2383"/>
      <c r="G238" s="400"/>
      <c r="H238" s="1500"/>
      <c r="I238" s="651"/>
      <c r="J238" s="571"/>
      <c r="K238" s="1500"/>
      <c r="L238" s="214"/>
      <c r="M238" s="341"/>
      <c r="N238" s="334"/>
      <c r="O238" s="1624"/>
      <c r="P238" s="1624"/>
      <c r="AH238" s="1631">
        <v>0</v>
      </c>
    </row>
    <row s="1635" customFormat="1" customHeight="1" ht="18.75" hidden="1">
      <c r="A239" s="1780" t="s">
        <v>354</v>
      </c>
      <c r="B239" s="1780" t="s">
        <v>355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430</v>
      </c>
      <c r="M239" s="341"/>
      <c r="N239" s="334"/>
      <c r="O239" s="1624"/>
      <c r="P239" s="1624"/>
      <c r="AH239" s="1631">
        <v>0</v>
      </c>
    </row>
    <row s="1635" customFormat="1" customHeight="1" ht="18.75" hidden="1">
      <c r="A240" s="1780"/>
      <c r="B240" s="1780"/>
      <c r="C240" s="369" t="s">
        <v>2451</v>
      </c>
      <c r="D240" s="2462"/>
      <c r="E240" s="2204"/>
      <c r="F240" s="2383"/>
      <c r="G240" s="2427"/>
      <c r="H240" s="1500"/>
      <c r="I240" s="651" t="s">
        <v>2450</v>
      </c>
      <c r="J240" s="571"/>
      <c r="K240" s="1500"/>
      <c r="L240" s="214"/>
      <c r="M240" s="341"/>
      <c r="N240" s="334"/>
      <c r="O240" s="1624"/>
      <c r="P240" s="1624"/>
      <c r="AH240" s="1631">
        <v>0</v>
      </c>
    </row>
    <row s="1635" customFormat="1" customHeight="1" ht="0.75" hidden="1">
      <c r="A241" s="1780"/>
      <c r="B241" s="1780"/>
      <c r="C241" s="369" t="s">
        <v>2458</v>
      </c>
      <c r="D241" s="2462"/>
      <c r="E241" s="2204"/>
      <c r="F241" s="2383"/>
      <c r="G241" s="400"/>
      <c r="H241" s="1500"/>
      <c r="I241" s="651"/>
      <c r="J241" s="571"/>
      <c r="K241" s="1500"/>
      <c r="L241" s="214"/>
      <c r="M241" s="341"/>
      <c r="N241" s="334"/>
      <c r="O241" s="1624"/>
      <c r="P241" s="1624"/>
      <c r="AH241" s="1631">
        <v>0</v>
      </c>
    </row>
    <row s="1635" customFormat="1" customHeight="1" ht="18.75" hidden="1">
      <c r="A242" s="1780" t="s">
        <v>359</v>
      </c>
      <c r="B242" s="1780" t="s">
        <v>360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430</v>
      </c>
      <c r="M242" s="341"/>
      <c r="N242" s="334"/>
      <c r="O242" s="1624"/>
      <c r="P242" s="1624"/>
      <c r="AH242" s="1631">
        <v>0</v>
      </c>
    </row>
    <row s="1635" customFormat="1" customHeight="1" ht="18.75" hidden="1">
      <c r="A243" s="1780"/>
      <c r="B243" s="1780"/>
      <c r="C243" s="369" t="s">
        <v>2451</v>
      </c>
      <c r="D243" s="2462"/>
      <c r="E243" s="2204"/>
      <c r="F243" s="2383"/>
      <c r="G243" s="2427"/>
      <c r="H243" s="1500"/>
      <c r="I243" s="651" t="s">
        <v>2450</v>
      </c>
      <c r="J243" s="571"/>
      <c r="K243" s="1500"/>
      <c r="L243" s="214"/>
      <c r="M243" s="341"/>
      <c r="N243" s="334"/>
      <c r="O243" s="1624"/>
      <c r="P243" s="1624"/>
      <c r="AH243" s="1631">
        <v>0</v>
      </c>
    </row>
    <row s="1635" customFormat="1" customHeight="1" ht="0.75" hidden="1">
      <c r="A244" s="1780"/>
      <c r="B244" s="1780"/>
      <c r="C244" s="369" t="s">
        <v>2458</v>
      </c>
      <c r="D244" s="2462"/>
      <c r="E244" s="2204"/>
      <c r="F244" s="2383"/>
      <c r="G244" s="400"/>
      <c r="H244" s="1500"/>
      <c r="I244" s="651"/>
      <c r="J244" s="571"/>
      <c r="K244" s="1500"/>
      <c r="L244" s="214"/>
      <c r="M244" s="341"/>
      <c r="N244" s="334"/>
      <c r="O244" s="1624"/>
      <c r="P244" s="1624"/>
      <c r="AH244" s="1631">
        <v>0</v>
      </c>
    </row>
    <row s="1635" customFormat="1" customHeight="1" ht="18.75" hidden="1">
      <c r="A245" s="1780" t="s">
        <v>364</v>
      </c>
      <c r="B245" s="1780" t="s">
        <v>365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430</v>
      </c>
      <c r="M245" s="341"/>
      <c r="N245" s="334"/>
      <c r="O245" s="1624"/>
      <c r="P245" s="1624"/>
      <c r="AH245" s="1631">
        <v>0</v>
      </c>
    </row>
    <row s="1635" customFormat="1" customHeight="1" ht="18.75" hidden="1">
      <c r="A246" s="1780"/>
      <c r="B246" s="1780"/>
      <c r="C246" s="369" t="s">
        <v>2451</v>
      </c>
      <c r="D246" s="2462"/>
      <c r="E246" s="2204"/>
      <c r="F246" s="2383"/>
      <c r="G246" s="2427"/>
      <c r="H246" s="1500"/>
      <c r="I246" s="651" t="s">
        <v>2450</v>
      </c>
      <c r="J246" s="571"/>
      <c r="K246" s="1500"/>
      <c r="L246" s="214"/>
      <c r="M246" s="341"/>
      <c r="N246" s="334"/>
      <c r="O246" s="1624"/>
      <c r="P246" s="1624"/>
      <c r="AH246" s="1631">
        <v>0</v>
      </c>
    </row>
    <row s="1635" customFormat="1" customHeight="1" ht="0.75" hidden="1">
      <c r="A247" s="1780"/>
      <c r="B247" s="1780"/>
      <c r="C247" s="369" t="s">
        <v>2458</v>
      </c>
      <c r="D247" s="2462"/>
      <c r="E247" s="2204"/>
      <c r="F247" s="2383"/>
      <c r="G247" s="400"/>
      <c r="H247" s="1500"/>
      <c r="I247" s="651"/>
      <c r="J247" s="571"/>
      <c r="K247" s="1500"/>
      <c r="L247" s="214"/>
      <c r="M247" s="341"/>
      <c r="N247" s="334"/>
      <c r="O247" s="1624"/>
      <c r="P247" s="1624"/>
      <c r="AH247" s="1631">
        <v>0</v>
      </c>
    </row>
    <row s="1635" customFormat="1" customHeight="1" ht="18.75" hidden="1">
      <c r="A248" s="1780" t="s">
        <v>369</v>
      </c>
      <c r="B248" s="1780" t="s">
        <v>370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430</v>
      </c>
      <c r="M248" s="341"/>
      <c r="N248" s="334"/>
      <c r="O248" s="1624"/>
      <c r="P248" s="1624"/>
      <c r="AH248" s="1631">
        <v>0</v>
      </c>
    </row>
    <row s="1635" customFormat="1" customHeight="1" ht="18.75" hidden="1">
      <c r="A249" s="1780"/>
      <c r="B249" s="1780"/>
      <c r="C249" s="369" t="s">
        <v>2451</v>
      </c>
      <c r="D249" s="2462"/>
      <c r="E249" s="2204"/>
      <c r="F249" s="2383"/>
      <c r="G249" s="2427"/>
      <c r="H249" s="1500"/>
      <c r="I249" s="651" t="s">
        <v>2450</v>
      </c>
      <c r="J249" s="571"/>
      <c r="K249" s="1500"/>
      <c r="L249" s="214"/>
      <c r="M249" s="341"/>
      <c r="N249" s="334"/>
      <c r="O249" s="1624"/>
      <c r="P249" s="1624"/>
      <c r="AH249" s="1631">
        <v>0</v>
      </c>
    </row>
    <row s="1635" customFormat="1" customHeight="1" ht="0.75" hidden="1">
      <c r="A250" s="1780"/>
      <c r="B250" s="1780"/>
      <c r="C250" s="369" t="s">
        <v>2458</v>
      </c>
      <c r="D250" s="2462"/>
      <c r="E250" s="2204"/>
      <c r="F250" s="2383"/>
      <c r="G250" s="400"/>
      <c r="H250" s="1500"/>
      <c r="I250" s="651"/>
      <c r="J250" s="571"/>
      <c r="K250" s="1500"/>
      <c r="L250" s="214"/>
      <c r="M250" s="341"/>
      <c r="N250" s="334"/>
      <c r="O250" s="1624"/>
      <c r="P250" s="1624"/>
      <c r="AH250" s="1631">
        <v>0</v>
      </c>
    </row>
    <row s="1635" customFormat="1" customHeight="1" ht="18.75" hidden="1">
      <c r="A251" s="1780" t="s">
        <v>374</v>
      </c>
      <c r="B251" s="1780" t="s">
        <v>375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430</v>
      </c>
      <c r="M251" s="341"/>
      <c r="N251" s="334"/>
      <c r="O251" s="1624"/>
      <c r="P251" s="1624"/>
      <c r="AH251" s="1631">
        <v>0</v>
      </c>
    </row>
    <row s="1635" customFormat="1" customHeight="1" ht="18.75" hidden="1">
      <c r="A252" s="1780"/>
      <c r="B252" s="1780"/>
      <c r="C252" s="369" t="s">
        <v>2451</v>
      </c>
      <c r="D252" s="2462"/>
      <c r="E252" s="2204"/>
      <c r="F252" s="2383"/>
      <c r="G252" s="2427"/>
      <c r="H252" s="1500"/>
      <c r="I252" s="651" t="s">
        <v>2450</v>
      </c>
      <c r="J252" s="571"/>
      <c r="K252" s="1500"/>
      <c r="L252" s="214"/>
      <c r="M252" s="341"/>
      <c r="N252" s="334"/>
      <c r="O252" s="1624"/>
      <c r="P252" s="1624"/>
      <c r="AH252" s="1631">
        <v>0</v>
      </c>
    </row>
    <row s="1635" customFormat="1" customHeight="1" ht="0.75" hidden="1">
      <c r="A253" s="1780"/>
      <c r="B253" s="1780"/>
      <c r="C253" s="369" t="s">
        <v>2458</v>
      </c>
      <c r="D253" s="2462"/>
      <c r="E253" s="2204"/>
      <c r="F253" s="2383"/>
      <c r="G253" s="400"/>
      <c r="H253" s="1500"/>
      <c r="I253" s="651"/>
      <c r="J253" s="571"/>
      <c r="K253" s="1500"/>
      <c r="L253" s="214"/>
      <c r="M253" s="341"/>
      <c r="N253" s="334"/>
      <c r="O253" s="1624"/>
      <c r="P253" s="1624"/>
      <c r="AH253" s="1631">
        <v>0</v>
      </c>
    </row>
    <row s="1635" customFormat="1" customHeight="1" ht="18.75" hidden="1">
      <c r="A254" s="1780" t="s">
        <v>379</v>
      </c>
      <c r="B254" s="1780" t="s">
        <v>380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430</v>
      </c>
      <c r="M254" s="341"/>
      <c r="N254" s="334"/>
      <c r="O254" s="1624"/>
      <c r="P254" s="1624"/>
      <c r="AH254" s="1631">
        <v>0</v>
      </c>
    </row>
    <row s="1635" customFormat="1" customHeight="1" ht="18.75" hidden="1">
      <c r="A255" s="1780"/>
      <c r="B255" s="1780"/>
      <c r="C255" s="369" t="s">
        <v>2451</v>
      </c>
      <c r="D255" s="2462"/>
      <c r="E255" s="2204"/>
      <c r="F255" s="2383"/>
      <c r="G255" s="2427"/>
      <c r="H255" s="1500"/>
      <c r="I255" s="651" t="s">
        <v>2450</v>
      </c>
      <c r="J255" s="571"/>
      <c r="K255" s="1500"/>
      <c r="L255" s="214"/>
      <c r="M255" s="341"/>
      <c r="N255" s="334"/>
      <c r="O255" s="1624"/>
      <c r="P255" s="1624"/>
      <c r="AH255" s="1631">
        <v>0</v>
      </c>
    </row>
    <row s="1635" customFormat="1" customHeight="1" ht="0.75" hidden="1">
      <c r="A256" s="1780"/>
      <c r="B256" s="1780"/>
      <c r="C256" s="369" t="s">
        <v>2458</v>
      </c>
      <c r="D256" s="2462"/>
      <c r="E256" s="2204"/>
      <c r="F256" s="2383"/>
      <c r="G256" s="400"/>
      <c r="H256" s="1500"/>
      <c r="I256" s="651"/>
      <c r="J256" s="571"/>
      <c r="K256" s="1500"/>
      <c r="L256" s="214"/>
      <c r="M256" s="341"/>
      <c r="N256" s="334"/>
      <c r="O256" s="1624"/>
      <c r="P256" s="1624"/>
      <c r="AH256" s="1631">
        <v>0</v>
      </c>
    </row>
    <row s="1635" customFormat="1" customHeight="1" ht="18.75" hidden="1">
      <c r="A257" s="1780" t="s">
        <v>384</v>
      </c>
      <c r="B257" s="1780" t="s">
        <v>385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430</v>
      </c>
      <c r="M257" s="341"/>
      <c r="N257" s="334"/>
      <c r="O257" s="1624"/>
      <c r="P257" s="1624"/>
      <c r="AH257" s="1631">
        <v>0</v>
      </c>
    </row>
    <row s="1635" customFormat="1" customHeight="1" ht="18.75" hidden="1">
      <c r="A258" s="1780"/>
      <c r="B258" s="1780"/>
      <c r="C258" s="369" t="s">
        <v>2451</v>
      </c>
      <c r="D258" s="2462"/>
      <c r="E258" s="2204"/>
      <c r="F258" s="2383"/>
      <c r="G258" s="2427"/>
      <c r="H258" s="1500"/>
      <c r="I258" s="651" t="s">
        <v>2450</v>
      </c>
      <c r="J258" s="571"/>
      <c r="K258" s="1500"/>
      <c r="L258" s="214"/>
      <c r="M258" s="341"/>
      <c r="N258" s="334"/>
      <c r="O258" s="1624"/>
      <c r="P258" s="1624"/>
      <c r="AH258" s="1631">
        <v>0</v>
      </c>
    </row>
    <row s="1635" customFormat="1" customHeight="1" ht="0.75" hidden="1">
      <c r="A259" s="1780"/>
      <c r="B259" s="1780"/>
      <c r="C259" s="369" t="s">
        <v>2458</v>
      </c>
      <c r="D259" s="2462"/>
      <c r="E259" s="2204"/>
      <c r="F259" s="2383"/>
      <c r="G259" s="400"/>
      <c r="H259" s="1500"/>
      <c r="I259" s="651"/>
      <c r="J259" s="571"/>
      <c r="K259" s="1500"/>
      <c r="L259" s="214"/>
      <c r="M259" s="341"/>
      <c r="N259" s="334"/>
      <c r="O259" s="1624"/>
      <c r="P259" s="1624"/>
      <c r="AH259" s="1631">
        <v>0</v>
      </c>
    </row>
    <row s="1635" customFormat="1" customHeight="1" ht="18.75" hidden="1">
      <c r="A260" s="1780" t="s">
        <v>389</v>
      </c>
      <c r="B260" s="1780" t="s">
        <v>390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430</v>
      </c>
      <c r="M260" s="341"/>
      <c r="N260" s="334"/>
      <c r="O260" s="1624"/>
      <c r="P260" s="1624"/>
      <c r="AH260" s="1631">
        <v>0</v>
      </c>
    </row>
    <row s="1635" customFormat="1" customHeight="1" ht="18.75" hidden="1">
      <c r="A261" s="1780"/>
      <c r="B261" s="1780"/>
      <c r="C261" s="369" t="s">
        <v>2451</v>
      </c>
      <c r="D261" s="2462"/>
      <c r="E261" s="2204"/>
      <c r="F261" s="2383"/>
      <c r="G261" s="2427"/>
      <c r="H261" s="1500"/>
      <c r="I261" s="651" t="s">
        <v>2450</v>
      </c>
      <c r="J261" s="571"/>
      <c r="K261" s="1500"/>
      <c r="L261" s="214"/>
      <c r="M261" s="341"/>
      <c r="N261" s="334"/>
      <c r="O261" s="1624"/>
      <c r="P261" s="1624"/>
      <c r="AH261" s="1631">
        <v>0</v>
      </c>
    </row>
    <row s="1635" customFormat="1" customHeight="1" ht="0.75" hidden="1">
      <c r="A262" s="1780"/>
      <c r="B262" s="1780"/>
      <c r="C262" s="369" t="s">
        <v>2458</v>
      </c>
      <c r="D262" s="2462"/>
      <c r="E262" s="2204"/>
      <c r="F262" s="2383"/>
      <c r="G262" s="400"/>
      <c r="H262" s="1500"/>
      <c r="I262" s="651"/>
      <c r="J262" s="571"/>
      <c r="K262" s="1500"/>
      <c r="L262" s="214"/>
      <c r="M262" s="341"/>
      <c r="N262" s="334"/>
      <c r="O262" s="1624"/>
      <c r="P262" s="1624"/>
      <c r="AH262" s="1631">
        <v>0</v>
      </c>
    </row>
    <row s="1635" customFormat="1" customHeight="1" ht="18.75" hidden="1">
      <c r="A263" s="1780" t="s">
        <v>394</v>
      </c>
      <c r="B263" s="1780" t="s">
        <v>395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430</v>
      </c>
      <c r="M263" s="341"/>
      <c r="N263" s="334"/>
      <c r="O263" s="1624"/>
      <c r="P263" s="1624"/>
      <c r="AH263" s="1631">
        <v>0</v>
      </c>
    </row>
    <row s="1635" customFormat="1" customHeight="1" ht="18.75" hidden="1">
      <c r="A264" s="1780"/>
      <c r="B264" s="1780"/>
      <c r="C264" s="369" t="s">
        <v>2451</v>
      </c>
      <c r="D264" s="2462"/>
      <c r="E264" s="2204"/>
      <c r="F264" s="2383"/>
      <c r="G264" s="2427"/>
      <c r="H264" s="1500"/>
      <c r="I264" s="651" t="s">
        <v>2450</v>
      </c>
      <c r="J264" s="571"/>
      <c r="K264" s="1500"/>
      <c r="L264" s="214"/>
      <c r="M264" s="341"/>
      <c r="N264" s="334"/>
      <c r="O264" s="1624"/>
      <c r="P264" s="1624"/>
      <c r="AH264" s="1631">
        <v>0</v>
      </c>
    </row>
    <row s="1635" customFormat="1" customHeight="1" ht="0.75" hidden="1">
      <c r="A265" s="1780"/>
      <c r="B265" s="1780"/>
      <c r="C265" s="369" t="s">
        <v>2458</v>
      </c>
      <c r="D265" s="2462"/>
      <c r="E265" s="2204"/>
      <c r="F265" s="2383"/>
      <c r="G265" s="400"/>
      <c r="H265" s="1500"/>
      <c r="I265" s="651"/>
      <c r="J265" s="571"/>
      <c r="K265" s="1500"/>
      <c r="L265" s="214"/>
      <c r="M265" s="341"/>
      <c r="N265" s="334"/>
      <c r="O265" s="1624"/>
      <c r="P265" s="1624"/>
      <c r="AH265" s="1631">
        <v>0</v>
      </c>
    </row>
    <row s="1635" customFormat="1" customHeight="1" ht="18.75" hidden="1">
      <c r="A266" s="1780" t="s">
        <v>399</v>
      </c>
      <c r="B266" s="1780" t="s">
        <v>400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430</v>
      </c>
      <c r="M266" s="341"/>
      <c r="N266" s="334"/>
      <c r="O266" s="1624"/>
      <c r="P266" s="1624"/>
      <c r="AH266" s="1631">
        <v>0</v>
      </c>
    </row>
    <row s="1635" customFormat="1" customHeight="1" ht="18.75" hidden="1">
      <c r="A267" s="1780"/>
      <c r="B267" s="1780"/>
      <c r="C267" s="369" t="s">
        <v>2451</v>
      </c>
      <c r="D267" s="2462"/>
      <c r="E267" s="2204"/>
      <c r="F267" s="2383"/>
      <c r="G267" s="2427"/>
      <c r="H267" s="1500"/>
      <c r="I267" s="651" t="s">
        <v>2450</v>
      </c>
      <c r="J267" s="571"/>
      <c r="K267" s="1500"/>
      <c r="L267" s="214"/>
      <c r="M267" s="341"/>
      <c r="N267" s="334"/>
      <c r="O267" s="1624"/>
      <c r="P267" s="1624"/>
      <c r="AH267" s="1631">
        <v>0</v>
      </c>
    </row>
    <row s="1635" customFormat="1" customHeight="1" ht="1.05">
      <c r="A268" s="1780"/>
      <c r="B268" s="1780"/>
      <c r="C268" s="369" t="s">
        <v>2458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281</v>
      </c>
      <c r="B270" s="1780" t="s">
        <v>282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430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2451</v>
      </c>
      <c r="D271" s="2462"/>
      <c r="E271" s="2204"/>
      <c r="F271" s="2383"/>
      <c r="G271" s="2427"/>
      <c r="H271" s="1500"/>
      <c r="I271" s="651" t="s">
        <v>2450</v>
      </c>
      <c r="J271" s="571"/>
      <c r="K271" s="1500"/>
      <c r="L271" s="214"/>
      <c r="M271" s="2170"/>
      <c r="N271" s="334"/>
      <c r="O271" s="1624"/>
      <c r="P271" s="1624"/>
      <c r="AH271" s="1631">
        <v>0</v>
      </c>
    </row>
    <row s="1635" customFormat="1" customHeight="1" ht="0.75" hidden="1">
      <c r="A272" s="1780"/>
      <c r="B272" s="1780"/>
      <c r="C272" s="369" t="s">
        <v>2458</v>
      </c>
      <c r="D272" s="2462"/>
      <c r="E272" s="2204"/>
      <c r="F272" s="2383"/>
      <c r="G272" s="400"/>
      <c r="H272" s="1500"/>
      <c r="I272" s="651"/>
      <c r="J272" s="571"/>
      <c r="K272" s="1500"/>
      <c r="L272" s="214"/>
      <c r="M272" s="2170"/>
      <c r="N272" s="334"/>
      <c r="O272" s="1624"/>
      <c r="P272" s="1624"/>
      <c r="AH272" s="1631">
        <v>0</v>
      </c>
    </row>
    <row s="1635" customFormat="1" customHeight="1" ht="45" hidden="1">
      <c r="A273" s="1780" t="s">
        <v>286</v>
      </c>
      <c r="B273" s="1780" t="s">
        <v>287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430</v>
      </c>
      <c r="M273" s="2171"/>
      <c r="N273" s="334"/>
      <c r="O273" s="1624"/>
      <c r="P273" s="1624"/>
      <c r="AH273" s="1631">
        <v>0</v>
      </c>
    </row>
    <row s="1635" customFormat="1" customHeight="1" ht="18.75" hidden="1">
      <c r="A274" s="1780"/>
      <c r="B274" s="1780"/>
      <c r="C274" s="369" t="s">
        <v>2451</v>
      </c>
      <c r="D274" s="2462"/>
      <c r="E274" s="2204"/>
      <c r="F274" s="2383"/>
      <c r="G274" s="2427"/>
      <c r="H274" s="1500"/>
      <c r="I274" s="651" t="s">
        <v>2450</v>
      </c>
      <c r="J274" s="571"/>
      <c r="K274" s="1500"/>
      <c r="L274" s="214"/>
      <c r="M274" s="1861"/>
      <c r="N274" s="334"/>
      <c r="O274" s="1624"/>
      <c r="P274" s="1624"/>
      <c r="AH274" s="1631">
        <v>0</v>
      </c>
    </row>
    <row s="1635" customFormat="1" customHeight="1" ht="0.75" hidden="1">
      <c r="A275" s="1780"/>
      <c r="B275" s="1780"/>
      <c r="C275" s="369" t="s">
        <v>2458</v>
      </c>
      <c r="D275" s="2462"/>
      <c r="E275" s="2204"/>
      <c r="F275" s="2383"/>
      <c r="G275" s="400"/>
      <c r="H275" s="1500"/>
      <c r="I275" s="651"/>
      <c r="J275" s="571"/>
      <c r="K275" s="1500"/>
      <c r="L275" s="214"/>
      <c r="M275" s="341"/>
      <c r="N275" s="334"/>
      <c r="O275" s="1624"/>
      <c r="P275" s="1624"/>
      <c r="AH275" s="1631">
        <v>0</v>
      </c>
    </row>
    <row s="1635" customFormat="1" customHeight="1" ht="45" hidden="1">
      <c r="A276" s="1780" t="s">
        <v>293</v>
      </c>
      <c r="B276" s="1780" t="s">
        <v>294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430</v>
      </c>
      <c r="M276" s="341"/>
      <c r="N276" s="334"/>
      <c r="O276" s="1624"/>
      <c r="P276" s="1624"/>
      <c r="AH276" s="1631">
        <v>0</v>
      </c>
    </row>
    <row s="1635" customFormat="1" customHeight="1" ht="18.75" hidden="1">
      <c r="A277" s="1780"/>
      <c r="B277" s="1780"/>
      <c r="C277" s="369" t="s">
        <v>2451</v>
      </c>
      <c r="D277" s="2462"/>
      <c r="E277" s="2204"/>
      <c r="F277" s="2383"/>
      <c r="G277" s="2427"/>
      <c r="H277" s="1500"/>
      <c r="I277" s="651" t="s">
        <v>2450</v>
      </c>
      <c r="J277" s="571"/>
      <c r="K277" s="1500"/>
      <c r="L277" s="214"/>
      <c r="M277" s="341"/>
      <c r="N277" s="334"/>
      <c r="O277" s="1624"/>
      <c r="P277" s="1624"/>
      <c r="AH277" s="1631">
        <v>0</v>
      </c>
    </row>
    <row s="1635" customFormat="1" customHeight="1" ht="0.75" hidden="1">
      <c r="A278" s="1780"/>
      <c r="B278" s="1780"/>
      <c r="C278" s="369" t="s">
        <v>2458</v>
      </c>
      <c r="D278" s="2462"/>
      <c r="E278" s="2204"/>
      <c r="F278" s="2383"/>
      <c r="G278" s="400"/>
      <c r="H278" s="1500"/>
      <c r="I278" s="651"/>
      <c r="J278" s="571"/>
      <c r="K278" s="1500"/>
      <c r="L278" s="214"/>
      <c r="M278" s="341"/>
      <c r="N278" s="334"/>
      <c r="O278" s="1624"/>
      <c r="P278" s="1624"/>
      <c r="AH278" s="1631">
        <v>0</v>
      </c>
    </row>
    <row s="1635" customFormat="1" customHeight="1" ht="45" hidden="1">
      <c r="A279" s="1780" t="s">
        <v>299</v>
      </c>
      <c r="B279" s="1780" t="s">
        <v>300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430</v>
      </c>
      <c r="M279" s="341"/>
      <c r="N279" s="334"/>
      <c r="O279" s="1624"/>
      <c r="P279" s="1624"/>
      <c r="AH279" s="1631">
        <v>0</v>
      </c>
    </row>
    <row s="1635" customFormat="1" customHeight="1" ht="18.75" hidden="1">
      <c r="A280" s="1780"/>
      <c r="B280" s="1780"/>
      <c r="C280" s="369" t="s">
        <v>2451</v>
      </c>
      <c r="D280" s="2462"/>
      <c r="E280" s="2204"/>
      <c r="F280" s="2383"/>
      <c r="G280" s="2427"/>
      <c r="H280" s="1500"/>
      <c r="I280" s="651" t="s">
        <v>2450</v>
      </c>
      <c r="J280" s="571"/>
      <c r="K280" s="1500"/>
      <c r="L280" s="214"/>
      <c r="M280" s="341"/>
      <c r="N280" s="334"/>
      <c r="O280" s="1624"/>
      <c r="P280" s="1624"/>
      <c r="AH280" s="1631">
        <v>0</v>
      </c>
    </row>
    <row s="1635" customFormat="1" customHeight="1" ht="0.75" hidden="1">
      <c r="A281" s="1780"/>
      <c r="B281" s="1780"/>
      <c r="C281" s="369" t="s">
        <v>2458</v>
      </c>
      <c r="D281" s="2462"/>
      <c r="E281" s="2204"/>
      <c r="F281" s="2383"/>
      <c r="G281" s="400"/>
      <c r="H281" s="1500"/>
      <c r="I281" s="651"/>
      <c r="J281" s="571"/>
      <c r="K281" s="1500"/>
      <c r="L281" s="214"/>
      <c r="M281" s="341"/>
      <c r="N281" s="334"/>
      <c r="O281" s="1624"/>
      <c r="P281" s="1624"/>
      <c r="AH281" s="1631">
        <v>0</v>
      </c>
    </row>
    <row s="1635" customFormat="1" customHeight="1" ht="18.75" hidden="1">
      <c r="A282" s="1780" t="s">
        <v>305</v>
      </c>
      <c r="B282" s="1780" t="s">
        <v>306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430</v>
      </c>
      <c r="M282" s="341"/>
      <c r="N282" s="334"/>
      <c r="O282" s="1624"/>
      <c r="P282" s="1624"/>
      <c r="AH282" s="1631">
        <v>0</v>
      </c>
    </row>
    <row s="1635" customFormat="1" customHeight="1" ht="18.75" hidden="1">
      <c r="A283" s="1780"/>
      <c r="B283" s="1780"/>
      <c r="C283" s="369" t="s">
        <v>2451</v>
      </c>
      <c r="D283" s="2462"/>
      <c r="E283" s="2204"/>
      <c r="F283" s="2383"/>
      <c r="G283" s="2427"/>
      <c r="H283" s="1500"/>
      <c r="I283" s="651" t="s">
        <v>2450</v>
      </c>
      <c r="J283" s="571"/>
      <c r="K283" s="1500"/>
      <c r="L283" s="214"/>
      <c r="M283" s="341"/>
      <c r="N283" s="334"/>
      <c r="O283" s="1624"/>
      <c r="P283" s="1624"/>
      <c r="AH283" s="1631">
        <v>0</v>
      </c>
    </row>
    <row s="1635" customFormat="1" customHeight="1" ht="0.75" hidden="1">
      <c r="A284" s="1780"/>
      <c r="B284" s="1780"/>
      <c r="C284" s="369" t="s">
        <v>2458</v>
      </c>
      <c r="D284" s="2462"/>
      <c r="E284" s="2204"/>
      <c r="F284" s="2383"/>
      <c r="G284" s="400"/>
      <c r="H284" s="1500"/>
      <c r="I284" s="651"/>
      <c r="J284" s="571"/>
      <c r="K284" s="1500"/>
      <c r="L284" s="214"/>
      <c r="M284" s="341"/>
      <c r="N284" s="334"/>
      <c r="O284" s="1624"/>
      <c r="P284" s="1624"/>
      <c r="AH284" s="1631">
        <v>0</v>
      </c>
    </row>
    <row s="1635" customFormat="1" customHeight="1" ht="18.75" hidden="1">
      <c r="A285" s="1780" t="s">
        <v>311</v>
      </c>
      <c r="B285" s="1780" t="s">
        <v>312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430</v>
      </c>
      <c r="M285" s="341"/>
      <c r="N285" s="334"/>
      <c r="O285" s="1624"/>
      <c r="P285" s="1624"/>
      <c r="AH285" s="1631">
        <v>0</v>
      </c>
    </row>
    <row s="1635" customFormat="1" customHeight="1" ht="18.75" hidden="1">
      <c r="A286" s="1780"/>
      <c r="B286" s="1780"/>
      <c r="C286" s="369" t="s">
        <v>2451</v>
      </c>
      <c r="D286" s="2462"/>
      <c r="E286" s="2204"/>
      <c r="F286" s="2383"/>
      <c r="G286" s="2427"/>
      <c r="H286" s="1500"/>
      <c r="I286" s="651" t="s">
        <v>2450</v>
      </c>
      <c r="J286" s="571"/>
      <c r="K286" s="1500"/>
      <c r="L286" s="214"/>
      <c r="M286" s="341"/>
      <c r="N286" s="334"/>
      <c r="O286" s="1624"/>
      <c r="P286" s="1624"/>
      <c r="AH286" s="1631">
        <v>0</v>
      </c>
    </row>
    <row s="1635" customFormat="1" customHeight="1" ht="0.75" hidden="1">
      <c r="A287" s="1780"/>
      <c r="B287" s="1780"/>
      <c r="C287" s="369" t="s">
        <v>2458</v>
      </c>
      <c r="D287" s="2462"/>
      <c r="E287" s="2204"/>
      <c r="F287" s="2383"/>
      <c r="G287" s="400"/>
      <c r="H287" s="1500"/>
      <c r="I287" s="651"/>
      <c r="J287" s="571"/>
      <c r="K287" s="1500"/>
      <c r="L287" s="214"/>
      <c r="M287" s="341"/>
      <c r="N287" s="334"/>
      <c r="O287" s="1624"/>
      <c r="P287" s="1624"/>
      <c r="AH287" s="1631">
        <v>0</v>
      </c>
    </row>
    <row s="1635" customFormat="1" customHeight="1" ht="18.75" hidden="1">
      <c r="A288" s="1780" t="s">
        <v>317</v>
      </c>
      <c r="B288" s="1780" t="s">
        <v>318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430</v>
      </c>
      <c r="M288" s="341"/>
      <c r="N288" s="334"/>
      <c r="O288" s="1624"/>
      <c r="P288" s="1624"/>
      <c r="AH288" s="1631">
        <v>0</v>
      </c>
    </row>
    <row s="1635" customFormat="1" customHeight="1" ht="18.75" hidden="1">
      <c r="A289" s="1780"/>
      <c r="B289" s="1780"/>
      <c r="C289" s="369" t="s">
        <v>2451</v>
      </c>
      <c r="D289" s="2462"/>
      <c r="E289" s="2204"/>
      <c r="F289" s="2383"/>
      <c r="G289" s="2427"/>
      <c r="H289" s="1500"/>
      <c r="I289" s="651" t="s">
        <v>2450</v>
      </c>
      <c r="J289" s="571"/>
      <c r="K289" s="1500"/>
      <c r="L289" s="214"/>
      <c r="M289" s="341"/>
      <c r="N289" s="334"/>
      <c r="O289" s="1624"/>
      <c r="P289" s="1624"/>
      <c r="AH289" s="1631">
        <v>0</v>
      </c>
    </row>
    <row s="1635" customFormat="1" customHeight="1" ht="0.75" hidden="1">
      <c r="A290" s="1780"/>
      <c r="B290" s="1780"/>
      <c r="C290" s="369" t="s">
        <v>2458</v>
      </c>
      <c r="D290" s="2462"/>
      <c r="E290" s="2204"/>
      <c r="F290" s="2383"/>
      <c r="G290" s="400"/>
      <c r="H290" s="1500"/>
      <c r="I290" s="651"/>
      <c r="J290" s="571"/>
      <c r="K290" s="1500"/>
      <c r="L290" s="214"/>
      <c r="M290" s="341"/>
      <c r="N290" s="334"/>
      <c r="O290" s="1624"/>
      <c r="P290" s="1624"/>
      <c r="AH290" s="1631">
        <v>0</v>
      </c>
    </row>
    <row s="1635" customFormat="1" customHeight="1" ht="18.75" hidden="1">
      <c r="A291" s="1780" t="s">
        <v>323</v>
      </c>
      <c r="B291" s="1780" t="s">
        <v>324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430</v>
      </c>
      <c r="M291" s="341"/>
      <c r="N291" s="334"/>
      <c r="O291" s="1624"/>
      <c r="P291" s="1624"/>
      <c r="AH291" s="1631">
        <v>0</v>
      </c>
    </row>
    <row s="1635" customFormat="1" customHeight="1" ht="18.75" hidden="1">
      <c r="A292" s="1780"/>
      <c r="B292" s="1780"/>
      <c r="C292" s="369" t="s">
        <v>2451</v>
      </c>
      <c r="D292" s="2462"/>
      <c r="E292" s="2204"/>
      <c r="F292" s="2383"/>
      <c r="G292" s="2427"/>
      <c r="H292" s="1500"/>
      <c r="I292" s="651" t="s">
        <v>2450</v>
      </c>
      <c r="J292" s="571"/>
      <c r="K292" s="1500"/>
      <c r="L292" s="214"/>
      <c r="M292" s="341"/>
      <c r="N292" s="334"/>
      <c r="O292" s="1624"/>
      <c r="P292" s="1624"/>
      <c r="AH292" s="1631">
        <v>0</v>
      </c>
    </row>
    <row s="1635" customFormat="1" customHeight="1" ht="0.75" hidden="1">
      <c r="A293" s="1780"/>
      <c r="B293" s="1780"/>
      <c r="C293" s="369" t="s">
        <v>2458</v>
      </c>
      <c r="D293" s="2462"/>
      <c r="E293" s="2204"/>
      <c r="F293" s="2383"/>
      <c r="G293" s="400"/>
      <c r="H293" s="1500"/>
      <c r="I293" s="651"/>
      <c r="J293" s="571"/>
      <c r="K293" s="1500"/>
      <c r="L293" s="214"/>
      <c r="M293" s="341"/>
      <c r="N293" s="334"/>
      <c r="O293" s="1624"/>
      <c r="P293" s="1624"/>
      <c r="AH293" s="1631">
        <v>0</v>
      </c>
    </row>
    <row s="1635" customFormat="1" customHeight="1" ht="18.75" hidden="1">
      <c r="A294" s="1780" t="s">
        <v>329</v>
      </c>
      <c r="B294" s="1780" t="s">
        <v>330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430</v>
      </c>
      <c r="M294" s="341"/>
      <c r="N294" s="334"/>
      <c r="O294" s="1624"/>
      <c r="P294" s="1624"/>
      <c r="AH294" s="1631">
        <v>0</v>
      </c>
    </row>
    <row s="1635" customFormat="1" customHeight="1" ht="18.75" hidden="1">
      <c r="A295" s="1780"/>
      <c r="B295" s="1780"/>
      <c r="C295" s="369" t="s">
        <v>2451</v>
      </c>
      <c r="D295" s="2462"/>
      <c r="E295" s="2204"/>
      <c r="F295" s="2383"/>
      <c r="G295" s="2427"/>
      <c r="H295" s="1500"/>
      <c r="I295" s="651" t="s">
        <v>2450</v>
      </c>
      <c r="J295" s="571"/>
      <c r="K295" s="1500"/>
      <c r="L295" s="214"/>
      <c r="M295" s="341"/>
      <c r="N295" s="334"/>
      <c r="O295" s="1624"/>
      <c r="P295" s="1624"/>
      <c r="AH295" s="1631">
        <v>0</v>
      </c>
    </row>
    <row s="1635" customFormat="1" customHeight="1" ht="0.75" hidden="1">
      <c r="A296" s="1780"/>
      <c r="B296" s="1780"/>
      <c r="C296" s="369" t="s">
        <v>2458</v>
      </c>
      <c r="D296" s="2462"/>
      <c r="E296" s="2204"/>
      <c r="F296" s="2383"/>
      <c r="G296" s="400"/>
      <c r="H296" s="1500"/>
      <c r="I296" s="651"/>
      <c r="J296" s="571"/>
      <c r="K296" s="1500"/>
      <c r="L296" s="214"/>
      <c r="M296" s="341"/>
      <c r="N296" s="334"/>
      <c r="O296" s="1624"/>
      <c r="P296" s="1624"/>
      <c r="AH296" s="1631">
        <v>0</v>
      </c>
    </row>
    <row s="1635" customFormat="1" customHeight="1" ht="18.75" hidden="1">
      <c r="A297" s="1780" t="s">
        <v>349</v>
      </c>
      <c r="B297" s="1780" t="s">
        <v>350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430</v>
      </c>
      <c r="M297" s="341"/>
      <c r="N297" s="334"/>
      <c r="O297" s="1624"/>
      <c r="P297" s="1624"/>
      <c r="AH297" s="1631">
        <v>0</v>
      </c>
    </row>
    <row s="1635" customFormat="1" customHeight="1" ht="18.75" hidden="1">
      <c r="A298" s="1780"/>
      <c r="B298" s="1780"/>
      <c r="C298" s="369" t="s">
        <v>2451</v>
      </c>
      <c r="D298" s="2462"/>
      <c r="E298" s="2204"/>
      <c r="F298" s="2383"/>
      <c r="G298" s="2427"/>
      <c r="H298" s="1500"/>
      <c r="I298" s="651" t="s">
        <v>2450</v>
      </c>
      <c r="J298" s="571"/>
      <c r="K298" s="1500"/>
      <c r="L298" s="214"/>
      <c r="M298" s="341"/>
      <c r="N298" s="334"/>
      <c r="O298" s="1624"/>
      <c r="P298" s="1624"/>
      <c r="AH298" s="1631">
        <v>0</v>
      </c>
    </row>
    <row s="1635" customFormat="1" customHeight="1" ht="0.75" hidden="1">
      <c r="A299" s="1780"/>
      <c r="B299" s="1780"/>
      <c r="C299" s="369" t="s">
        <v>2458</v>
      </c>
      <c r="D299" s="2462"/>
      <c r="E299" s="2204"/>
      <c r="F299" s="2383"/>
      <c r="G299" s="400"/>
      <c r="H299" s="1500"/>
      <c r="I299" s="651"/>
      <c r="J299" s="571"/>
      <c r="K299" s="1500"/>
      <c r="L299" s="214"/>
      <c r="M299" s="341"/>
      <c r="N299" s="334"/>
      <c r="O299" s="1624"/>
      <c r="P299" s="1624"/>
      <c r="AH299" s="1631">
        <v>0</v>
      </c>
    </row>
    <row s="1635" customFormat="1" customHeight="1" ht="18.75" hidden="1">
      <c r="A300" s="1780" t="s">
        <v>354</v>
      </c>
      <c r="B300" s="1780" t="s">
        <v>355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430</v>
      </c>
      <c r="M300" s="341"/>
      <c r="N300" s="334"/>
      <c r="O300" s="1624"/>
      <c r="P300" s="1624"/>
      <c r="AH300" s="1631">
        <v>0</v>
      </c>
    </row>
    <row s="1635" customFormat="1" customHeight="1" ht="18.75" hidden="1">
      <c r="A301" s="1780"/>
      <c r="B301" s="1780"/>
      <c r="C301" s="369" t="s">
        <v>2451</v>
      </c>
      <c r="D301" s="2462"/>
      <c r="E301" s="2204"/>
      <c r="F301" s="2383"/>
      <c r="G301" s="2427"/>
      <c r="H301" s="1500"/>
      <c r="I301" s="651" t="s">
        <v>2450</v>
      </c>
      <c r="J301" s="571"/>
      <c r="K301" s="1500"/>
      <c r="L301" s="214"/>
      <c r="M301" s="341"/>
      <c r="N301" s="334"/>
      <c r="O301" s="1624"/>
      <c r="P301" s="1624"/>
      <c r="AH301" s="1631">
        <v>0</v>
      </c>
    </row>
    <row s="1635" customFormat="1" customHeight="1" ht="0.75" hidden="1">
      <c r="A302" s="1780"/>
      <c r="B302" s="1780"/>
      <c r="C302" s="369" t="s">
        <v>2458</v>
      </c>
      <c r="D302" s="2462"/>
      <c r="E302" s="2204"/>
      <c r="F302" s="2383"/>
      <c r="G302" s="400"/>
      <c r="H302" s="1500"/>
      <c r="I302" s="651"/>
      <c r="J302" s="571"/>
      <c r="K302" s="1500"/>
      <c r="L302" s="214"/>
      <c r="M302" s="341"/>
      <c r="N302" s="334"/>
      <c r="O302" s="1624"/>
      <c r="P302" s="1624"/>
      <c r="AH302" s="1631">
        <v>0</v>
      </c>
    </row>
    <row s="1635" customFormat="1" customHeight="1" ht="18.75" hidden="1">
      <c r="A303" s="1780" t="s">
        <v>359</v>
      </c>
      <c r="B303" s="1780" t="s">
        <v>360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430</v>
      </c>
      <c r="M303" s="341"/>
      <c r="N303" s="334"/>
      <c r="O303" s="1624"/>
      <c r="P303" s="1624"/>
      <c r="AH303" s="1631">
        <v>0</v>
      </c>
    </row>
    <row s="1635" customFormat="1" customHeight="1" ht="18.75" hidden="1">
      <c r="A304" s="1780"/>
      <c r="B304" s="1780"/>
      <c r="C304" s="369" t="s">
        <v>2451</v>
      </c>
      <c r="D304" s="2462"/>
      <c r="E304" s="2204"/>
      <c r="F304" s="2383"/>
      <c r="G304" s="2427"/>
      <c r="H304" s="1500"/>
      <c r="I304" s="651" t="s">
        <v>2450</v>
      </c>
      <c r="J304" s="571"/>
      <c r="K304" s="1500"/>
      <c r="L304" s="214"/>
      <c r="M304" s="341"/>
      <c r="N304" s="334"/>
      <c r="O304" s="1624"/>
      <c r="P304" s="1624"/>
      <c r="AH304" s="1631">
        <v>0</v>
      </c>
    </row>
    <row s="1635" customFormat="1" customHeight="1" ht="0.75" hidden="1">
      <c r="A305" s="1780"/>
      <c r="B305" s="1780"/>
      <c r="C305" s="369" t="s">
        <v>2458</v>
      </c>
      <c r="D305" s="2462"/>
      <c r="E305" s="2204"/>
      <c r="F305" s="2383"/>
      <c r="G305" s="400"/>
      <c r="H305" s="1500"/>
      <c r="I305" s="651"/>
      <c r="J305" s="571"/>
      <c r="K305" s="1500"/>
      <c r="L305" s="214"/>
      <c r="M305" s="341"/>
      <c r="N305" s="334"/>
      <c r="O305" s="1624"/>
      <c r="P305" s="1624"/>
      <c r="AH305" s="1631">
        <v>0</v>
      </c>
    </row>
    <row s="1635" customFormat="1" customHeight="1" ht="18.75" hidden="1">
      <c r="A306" s="1780" t="s">
        <v>364</v>
      </c>
      <c r="B306" s="1780" t="s">
        <v>365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430</v>
      </c>
      <c r="M306" s="341"/>
      <c r="N306" s="334"/>
      <c r="O306" s="1624"/>
      <c r="P306" s="1624"/>
      <c r="AH306" s="1631">
        <v>0</v>
      </c>
    </row>
    <row s="1635" customFormat="1" customHeight="1" ht="18.75" hidden="1">
      <c r="A307" s="1780"/>
      <c r="B307" s="1780"/>
      <c r="C307" s="369" t="s">
        <v>2451</v>
      </c>
      <c r="D307" s="2462"/>
      <c r="E307" s="2204"/>
      <c r="F307" s="2383"/>
      <c r="G307" s="2427"/>
      <c r="H307" s="1500"/>
      <c r="I307" s="651" t="s">
        <v>2450</v>
      </c>
      <c r="J307" s="571"/>
      <c r="K307" s="1500"/>
      <c r="L307" s="214"/>
      <c r="M307" s="341"/>
      <c r="N307" s="334"/>
      <c r="O307" s="1624"/>
      <c r="P307" s="1624"/>
      <c r="AH307" s="1631">
        <v>0</v>
      </c>
    </row>
    <row s="1635" customFormat="1" customHeight="1" ht="0.75" hidden="1">
      <c r="A308" s="1780"/>
      <c r="B308" s="1780"/>
      <c r="C308" s="369" t="s">
        <v>2458</v>
      </c>
      <c r="D308" s="2462"/>
      <c r="E308" s="2204"/>
      <c r="F308" s="2383"/>
      <c r="G308" s="400"/>
      <c r="H308" s="1500"/>
      <c r="I308" s="651"/>
      <c r="J308" s="571"/>
      <c r="K308" s="1500"/>
      <c r="L308" s="214"/>
      <c r="M308" s="341"/>
      <c r="N308" s="334"/>
      <c r="O308" s="1624"/>
      <c r="P308" s="1624"/>
      <c r="AH308" s="1631">
        <v>0</v>
      </c>
    </row>
    <row s="1635" customFormat="1" customHeight="1" ht="18.75" hidden="1">
      <c r="A309" s="1780" t="s">
        <v>369</v>
      </c>
      <c r="B309" s="1780" t="s">
        <v>370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430</v>
      </c>
      <c r="M309" s="341"/>
      <c r="N309" s="334"/>
      <c r="O309" s="1624"/>
      <c r="P309" s="1624"/>
      <c r="AH309" s="1631">
        <v>0</v>
      </c>
    </row>
    <row s="1635" customFormat="1" customHeight="1" ht="18.75" hidden="1">
      <c r="A310" s="1780"/>
      <c r="B310" s="1780"/>
      <c r="C310" s="369" t="s">
        <v>2451</v>
      </c>
      <c r="D310" s="2462"/>
      <c r="E310" s="2204"/>
      <c r="F310" s="2383"/>
      <c r="G310" s="2427"/>
      <c r="H310" s="1500"/>
      <c r="I310" s="651" t="s">
        <v>2450</v>
      </c>
      <c r="J310" s="571"/>
      <c r="K310" s="1500"/>
      <c r="L310" s="214"/>
      <c r="M310" s="341"/>
      <c r="N310" s="334"/>
      <c r="O310" s="1624"/>
      <c r="P310" s="1624"/>
      <c r="AH310" s="1631">
        <v>0</v>
      </c>
    </row>
    <row s="1635" customFormat="1" customHeight="1" ht="0.75" hidden="1">
      <c r="A311" s="1780"/>
      <c r="B311" s="1780"/>
      <c r="C311" s="369" t="s">
        <v>2458</v>
      </c>
      <c r="D311" s="2462"/>
      <c r="E311" s="2204"/>
      <c r="F311" s="2383"/>
      <c r="G311" s="400"/>
      <c r="H311" s="1500"/>
      <c r="I311" s="651"/>
      <c r="J311" s="571"/>
      <c r="K311" s="1500"/>
      <c r="L311" s="214"/>
      <c r="M311" s="341"/>
      <c r="N311" s="334"/>
      <c r="O311" s="1624"/>
      <c r="P311" s="1624"/>
      <c r="AH311" s="1631">
        <v>0</v>
      </c>
    </row>
    <row s="1635" customFormat="1" customHeight="1" ht="18.75" hidden="1">
      <c r="A312" s="1780" t="s">
        <v>374</v>
      </c>
      <c r="B312" s="1780" t="s">
        <v>375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430</v>
      </c>
      <c r="M312" s="341"/>
      <c r="N312" s="334"/>
      <c r="O312" s="1624"/>
      <c r="P312" s="1624"/>
      <c r="AH312" s="1631">
        <v>0</v>
      </c>
    </row>
    <row s="1635" customFormat="1" customHeight="1" ht="18.75" hidden="1">
      <c r="A313" s="1780"/>
      <c r="B313" s="1780"/>
      <c r="C313" s="369" t="s">
        <v>2451</v>
      </c>
      <c r="D313" s="2462"/>
      <c r="E313" s="2204"/>
      <c r="F313" s="2383"/>
      <c r="G313" s="2427"/>
      <c r="H313" s="1500"/>
      <c r="I313" s="651" t="s">
        <v>2450</v>
      </c>
      <c r="J313" s="571"/>
      <c r="K313" s="1500"/>
      <c r="L313" s="214"/>
      <c r="M313" s="341"/>
      <c r="N313" s="334"/>
      <c r="O313" s="1624"/>
      <c r="P313" s="1624"/>
      <c r="AH313" s="1631">
        <v>0</v>
      </c>
    </row>
    <row s="1635" customFormat="1" customHeight="1" ht="0.75" hidden="1">
      <c r="A314" s="1780"/>
      <c r="B314" s="1780"/>
      <c r="C314" s="369" t="s">
        <v>2458</v>
      </c>
      <c r="D314" s="2462"/>
      <c r="E314" s="2204"/>
      <c r="F314" s="2383"/>
      <c r="G314" s="400"/>
      <c r="H314" s="1500"/>
      <c r="I314" s="651"/>
      <c r="J314" s="571"/>
      <c r="K314" s="1500"/>
      <c r="L314" s="214"/>
      <c r="M314" s="341"/>
      <c r="N314" s="334"/>
      <c r="O314" s="1624"/>
      <c r="P314" s="1624"/>
      <c r="AH314" s="1631">
        <v>0</v>
      </c>
    </row>
    <row s="1635" customFormat="1" customHeight="1" ht="18.75" hidden="1">
      <c r="A315" s="1780" t="s">
        <v>379</v>
      </c>
      <c r="B315" s="1780" t="s">
        <v>380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430</v>
      </c>
      <c r="M315" s="341"/>
      <c r="N315" s="334"/>
      <c r="O315" s="1624"/>
      <c r="P315" s="1624"/>
      <c r="AH315" s="1631">
        <v>0</v>
      </c>
    </row>
    <row s="1635" customFormat="1" customHeight="1" ht="18.75" hidden="1">
      <c r="A316" s="1780"/>
      <c r="B316" s="1780"/>
      <c r="C316" s="369" t="s">
        <v>2451</v>
      </c>
      <c r="D316" s="2462"/>
      <c r="E316" s="2204"/>
      <c r="F316" s="2383"/>
      <c r="G316" s="2427"/>
      <c r="H316" s="1500"/>
      <c r="I316" s="651" t="s">
        <v>2450</v>
      </c>
      <c r="J316" s="571"/>
      <c r="K316" s="1500"/>
      <c r="L316" s="214"/>
      <c r="M316" s="341"/>
      <c r="N316" s="334"/>
      <c r="O316" s="1624"/>
      <c r="P316" s="1624"/>
      <c r="AH316" s="1631">
        <v>0</v>
      </c>
    </row>
    <row s="1635" customFormat="1" customHeight="1" ht="0.75" hidden="1">
      <c r="A317" s="1780"/>
      <c r="B317" s="1780"/>
      <c r="C317" s="369" t="s">
        <v>2458</v>
      </c>
      <c r="D317" s="2462"/>
      <c r="E317" s="2204"/>
      <c r="F317" s="2383"/>
      <c r="G317" s="400"/>
      <c r="H317" s="1500"/>
      <c r="I317" s="651"/>
      <c r="J317" s="571"/>
      <c r="K317" s="1500"/>
      <c r="L317" s="214"/>
      <c r="M317" s="341"/>
      <c r="N317" s="334"/>
      <c r="O317" s="1624"/>
      <c r="P317" s="1624"/>
      <c r="AH317" s="1631">
        <v>0</v>
      </c>
    </row>
    <row s="1635" customFormat="1" customHeight="1" ht="18.75" hidden="1">
      <c r="A318" s="1780" t="s">
        <v>384</v>
      </c>
      <c r="B318" s="1780" t="s">
        <v>385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430</v>
      </c>
      <c r="M318" s="341"/>
      <c r="N318" s="334"/>
      <c r="O318" s="1624"/>
      <c r="P318" s="1624"/>
      <c r="AH318" s="1631">
        <v>0</v>
      </c>
    </row>
    <row s="1635" customFormat="1" customHeight="1" ht="18.75" hidden="1">
      <c r="A319" s="1780"/>
      <c r="B319" s="1780"/>
      <c r="C319" s="369" t="s">
        <v>2451</v>
      </c>
      <c r="D319" s="2462"/>
      <c r="E319" s="2204"/>
      <c r="F319" s="2383"/>
      <c r="G319" s="2427"/>
      <c r="H319" s="1500"/>
      <c r="I319" s="651" t="s">
        <v>2450</v>
      </c>
      <c r="J319" s="571"/>
      <c r="K319" s="1500"/>
      <c r="L319" s="214"/>
      <c r="M319" s="341"/>
      <c r="N319" s="334"/>
      <c r="O319" s="1624"/>
      <c r="P319" s="1624"/>
      <c r="AH319" s="1631">
        <v>0</v>
      </c>
    </row>
    <row s="1635" customFormat="1" customHeight="1" ht="0.75" hidden="1">
      <c r="A320" s="1780"/>
      <c r="B320" s="1780"/>
      <c r="C320" s="369" t="s">
        <v>2458</v>
      </c>
      <c r="D320" s="2462"/>
      <c r="E320" s="2204"/>
      <c r="F320" s="2383"/>
      <c r="G320" s="400"/>
      <c r="H320" s="1500"/>
      <c r="I320" s="651"/>
      <c r="J320" s="571"/>
      <c r="K320" s="1500"/>
      <c r="L320" s="214"/>
      <c r="M320" s="341"/>
      <c r="N320" s="334"/>
      <c r="O320" s="1624"/>
      <c r="P320" s="1624"/>
      <c r="AH320" s="1631">
        <v>0</v>
      </c>
    </row>
    <row s="1635" customFormat="1" customHeight="1" ht="18.75" hidden="1">
      <c r="A321" s="1780" t="s">
        <v>389</v>
      </c>
      <c r="B321" s="1780" t="s">
        <v>390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430</v>
      </c>
      <c r="M321" s="341"/>
      <c r="N321" s="334"/>
      <c r="O321" s="1624"/>
      <c r="P321" s="1624"/>
      <c r="AH321" s="1631">
        <v>0</v>
      </c>
    </row>
    <row s="1635" customFormat="1" customHeight="1" ht="18.75" hidden="1">
      <c r="A322" s="1780"/>
      <c r="B322" s="1780"/>
      <c r="C322" s="369" t="s">
        <v>2451</v>
      </c>
      <c r="D322" s="2462"/>
      <c r="E322" s="2204"/>
      <c r="F322" s="2383"/>
      <c r="G322" s="2427"/>
      <c r="H322" s="1500"/>
      <c r="I322" s="651" t="s">
        <v>2450</v>
      </c>
      <c r="J322" s="571"/>
      <c r="K322" s="1500"/>
      <c r="L322" s="214"/>
      <c r="M322" s="341"/>
      <c r="N322" s="334"/>
      <c r="O322" s="1624"/>
      <c r="P322" s="1624"/>
      <c r="AH322" s="1631">
        <v>0</v>
      </c>
    </row>
    <row s="1635" customFormat="1" customHeight="1" ht="0.75" hidden="1">
      <c r="A323" s="1780"/>
      <c r="B323" s="1780"/>
      <c r="C323" s="369" t="s">
        <v>2458</v>
      </c>
      <c r="D323" s="2462"/>
      <c r="E323" s="2204"/>
      <c r="F323" s="2383"/>
      <c r="G323" s="400"/>
      <c r="H323" s="1500"/>
      <c r="I323" s="651"/>
      <c r="J323" s="571"/>
      <c r="K323" s="1500"/>
      <c r="L323" s="214"/>
      <c r="M323" s="341"/>
      <c r="N323" s="334"/>
      <c r="O323" s="1624"/>
      <c r="P323" s="1624"/>
      <c r="AH323" s="1631">
        <v>0</v>
      </c>
    </row>
    <row s="1635" customFormat="1" customHeight="1" ht="18.75" hidden="1">
      <c r="A324" s="1780" t="s">
        <v>394</v>
      </c>
      <c r="B324" s="1780" t="s">
        <v>395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430</v>
      </c>
      <c r="M324" s="341"/>
      <c r="N324" s="334"/>
      <c r="O324" s="1624"/>
      <c r="P324" s="1624"/>
      <c r="AH324" s="1631">
        <v>0</v>
      </c>
    </row>
    <row s="1635" customFormat="1" customHeight="1" ht="18.75" hidden="1">
      <c r="A325" s="1780"/>
      <c r="B325" s="1780"/>
      <c r="C325" s="369" t="s">
        <v>2451</v>
      </c>
      <c r="D325" s="2462"/>
      <c r="E325" s="2204"/>
      <c r="F325" s="2383"/>
      <c r="G325" s="2427"/>
      <c r="H325" s="1500"/>
      <c r="I325" s="651" t="s">
        <v>2450</v>
      </c>
      <c r="J325" s="571"/>
      <c r="K325" s="1500"/>
      <c r="L325" s="214"/>
      <c r="M325" s="341"/>
      <c r="N325" s="334"/>
      <c r="O325" s="1624"/>
      <c r="P325" s="1624"/>
      <c r="AH325" s="1631">
        <v>0</v>
      </c>
    </row>
    <row s="1635" customFormat="1" customHeight="1" ht="0.75" hidden="1">
      <c r="A326" s="1780"/>
      <c r="B326" s="1780"/>
      <c r="C326" s="369" t="s">
        <v>2458</v>
      </c>
      <c r="D326" s="2462"/>
      <c r="E326" s="2204"/>
      <c r="F326" s="2383"/>
      <c r="G326" s="400"/>
      <c r="H326" s="1500"/>
      <c r="I326" s="651"/>
      <c r="J326" s="571"/>
      <c r="K326" s="1500"/>
      <c r="L326" s="214"/>
      <c r="M326" s="341"/>
      <c r="N326" s="334"/>
      <c r="O326" s="1624"/>
      <c r="P326" s="1624"/>
      <c r="AH326" s="1631">
        <v>0</v>
      </c>
    </row>
    <row s="1635" customFormat="1" customHeight="1" ht="18.75" hidden="1">
      <c r="A327" s="1780" t="s">
        <v>399</v>
      </c>
      <c r="B327" s="1780" t="s">
        <v>400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430</v>
      </c>
      <c r="M327" s="341"/>
      <c r="N327" s="334"/>
      <c r="O327" s="1624"/>
      <c r="P327" s="1624"/>
      <c r="AH327" s="1631">
        <v>0</v>
      </c>
    </row>
    <row s="1635" customFormat="1" customHeight="1" ht="18.75" hidden="1">
      <c r="A328" s="1780"/>
      <c r="B328" s="1780"/>
      <c r="C328" s="369" t="s">
        <v>2451</v>
      </c>
      <c r="D328" s="2462"/>
      <c r="E328" s="2204"/>
      <c r="F328" s="2383"/>
      <c r="G328" s="2427"/>
      <c r="H328" s="1500"/>
      <c r="I328" s="651" t="s">
        <v>2450</v>
      </c>
      <c r="J328" s="571"/>
      <c r="K328" s="1500"/>
      <c r="L328" s="214"/>
      <c r="M328" s="341"/>
      <c r="N328" s="334"/>
      <c r="O328" s="1624"/>
      <c r="P328" s="1624"/>
      <c r="AH328" s="1631">
        <v>0</v>
      </c>
    </row>
    <row s="1635" customFormat="1" customHeight="1" ht="1.05">
      <c r="A329" s="1780"/>
      <c r="B329" s="1780"/>
      <c r="C329" s="369" t="s">
        <v>2458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D5935-F36A-D7F5-4AE2-D907F240D58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424</v>
      </c>
      <c r="E8" s="2209"/>
      <c r="F8" s="2209"/>
      <c r="G8" s="2209"/>
      <c r="H8" s="2389" t="s">
        <v>425</v>
      </c>
      <c r="R8" s="374">
        <v>14</v>
      </c>
    </row>
    <row customHeight="1" ht="24">
      <c r="C9" s="376"/>
      <c r="D9" s="386" t="s">
        <v>88</v>
      </c>
      <c r="E9" s="108" t="s">
        <v>426</v>
      </c>
      <c r="F9" s="108" t="s">
        <v>427</v>
      </c>
      <c r="G9" s="108" t="s">
        <v>514</v>
      </c>
      <c r="H9" s="2389"/>
      <c r="R9" s="374">
        <v>23</v>
      </c>
    </row>
    <row customHeight="1" ht="14.699999999999998">
      <c r="A10" s="343"/>
      <c r="C10" s="376"/>
      <c r="D10" s="147" t="s">
        <v>132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2459</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446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09EDB-1B22-13A5-0AAB-74A72A53F98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254</v>
      </c>
      <c r="F9" s="2103"/>
      <c r="G9" s="2127" t="s">
        <v>240</v>
      </c>
      <c r="H9" s="2127" t="s">
        <v>88</v>
      </c>
      <c r="I9" s="2127"/>
      <c r="J9" s="2127" t="s">
        <v>255</v>
      </c>
      <c r="K9" s="2155" t="s">
        <v>256</v>
      </c>
      <c r="L9" s="2155"/>
      <c r="M9" s="2155"/>
      <c r="N9" s="2155"/>
      <c r="O9" s="2155" t="s">
        <v>257</v>
      </c>
      <c r="P9" s="2155"/>
      <c r="Q9" s="2155"/>
      <c r="R9" s="2155"/>
      <c r="S9" s="2155" t="s">
        <v>258</v>
      </c>
      <c r="T9" s="2155"/>
      <c r="U9" s="2155"/>
      <c r="V9" s="2155"/>
      <c r="W9" s="2127" t="s">
        <v>259</v>
      </c>
      <c r="AR9" s="104">
        <v>27</v>
      </c>
    </row>
    <row customHeight="1" ht="31.5">
      <c r="D10" s="2127"/>
      <c r="E10" s="1284" t="s">
        <v>89</v>
      </c>
      <c r="F10" s="1284" t="s">
        <v>260</v>
      </c>
      <c r="G10" s="2127"/>
      <c r="H10" s="2127"/>
      <c r="I10" s="2127"/>
      <c r="J10" s="2127"/>
      <c r="K10" s="110" t="s">
        <v>243</v>
      </c>
      <c r="L10" s="2127" t="s">
        <v>88</v>
      </c>
      <c r="M10" s="2127"/>
      <c r="N10" s="110" t="s">
        <v>261</v>
      </c>
      <c r="O10" s="110" t="s">
        <v>243</v>
      </c>
      <c r="P10" s="2127" t="s">
        <v>88</v>
      </c>
      <c r="Q10" s="2127"/>
      <c r="R10" s="110" t="s">
        <v>261</v>
      </c>
      <c r="S10" s="283" t="s">
        <v>243</v>
      </c>
      <c r="T10" s="2127" t="s">
        <v>88</v>
      </c>
      <c r="U10" s="2127"/>
      <c r="V10" s="283" t="s">
        <v>89</v>
      </c>
      <c r="W10" s="2127"/>
      <c r="Z10" s="1259" t="s">
        <v>262</v>
      </c>
      <c r="AA10" s="1259" t="s">
        <v>263</v>
      </c>
      <c r="AB10" s="1259" t="s">
        <v>264</v>
      </c>
      <c r="AC10" s="1259" t="s">
        <v>265</v>
      </c>
      <c r="AD10" s="1259" t="s">
        <v>266</v>
      </c>
      <c r="AE10" s="1259" t="s">
        <v>267</v>
      </c>
      <c r="AF10" s="1259" t="s">
        <v>268</v>
      </c>
      <c r="AG10" s="1259" t="s">
        <v>269</v>
      </c>
      <c r="AH10" s="1259" t="s">
        <v>270</v>
      </c>
      <c r="AI10" s="1259" t="s">
        <v>271</v>
      </c>
      <c r="AJ10" s="1259" t="s">
        <v>272</v>
      </c>
      <c r="AK10" s="1259" t="s">
        <v>273</v>
      </c>
      <c r="AL10" s="1259" t="s">
        <v>274</v>
      </c>
      <c r="AM10" s="1259" t="s">
        <v>275</v>
      </c>
      <c r="AN10" s="1259" t="s">
        <v>276</v>
      </c>
      <c r="AO10" s="1259" t="s">
        <v>277</v>
      </c>
      <c r="AP10" s="1259" t="s">
        <v>278</v>
      </c>
      <c r="AQ10" s="1259" t="s">
        <v>279</v>
      </c>
      <c r="AR10" s="104">
        <v>30</v>
      </c>
    </row>
    <row s="1624" customFormat="1" customHeight="1" ht="12" hidden="1">
      <c r="D11" s="1249" t="s">
        <v>132</v>
      </c>
      <c r="E11" s="1249" t="s">
        <v>102</v>
      </c>
      <c r="F11" s="1249"/>
      <c r="G11" s="1249" t="s">
        <v>90</v>
      </c>
      <c r="H11" s="2156" t="s">
        <v>114</v>
      </c>
      <c r="I11" s="2156"/>
      <c r="J11" s="1249" t="s">
        <v>92</v>
      </c>
      <c r="K11" s="1249" t="s">
        <v>93</v>
      </c>
      <c r="L11" s="2156" t="s">
        <v>126</v>
      </c>
      <c r="M11" s="2156"/>
      <c r="N11" s="1249" t="s">
        <v>130</v>
      </c>
      <c r="O11" s="1249" t="s">
        <v>135</v>
      </c>
      <c r="P11" s="2156" t="s">
        <v>140</v>
      </c>
      <c r="Q11" s="2156"/>
      <c r="R11" s="1249" t="s">
        <v>142</v>
      </c>
      <c r="S11" s="1249" t="s">
        <v>140</v>
      </c>
      <c r="T11" s="2156" t="s">
        <v>142</v>
      </c>
      <c r="U11" s="2156"/>
      <c r="V11" s="1249" t="s">
        <v>147</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280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281</v>
      </c>
      <c r="AD13" s="1267" t="s">
        <v>282</v>
      </c>
      <c r="AE13" s="1267" t="s">
        <v>283</v>
      </c>
      <c r="AF13" s="1267" t="s">
        <v>284</v>
      </c>
      <c r="AG13" s="1267" t="s">
        <v>285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286</v>
      </c>
      <c r="AD18" s="1267" t="s">
        <v>287</v>
      </c>
      <c r="AE18" s="1267" t="s">
        <v>288</v>
      </c>
      <c r="AF18" s="1267" t="s">
        <v>289</v>
      </c>
      <c r="AG18" s="1267" t="s">
        <v>290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291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286</v>
      </c>
      <c r="AD23" s="1267" t="s">
        <v>287</v>
      </c>
      <c r="AE23" s="1267" t="s">
        <v>288</v>
      </c>
      <c r="AF23" s="1267" t="s">
        <v>289</v>
      </c>
      <c r="AG23" s="1267" t="s">
        <v>290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292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293</v>
      </c>
      <c r="AD28" s="1267" t="s">
        <v>294</v>
      </c>
      <c r="AE28" s="1267" t="s">
        <v>295</v>
      </c>
      <c r="AF28" s="1267" t="s">
        <v>296</v>
      </c>
      <c r="AG28" s="1267" t="s">
        <v>297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298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299</v>
      </c>
      <c r="AD33" s="1267" t="s">
        <v>300</v>
      </c>
      <c r="AE33" s="1267" t="s">
        <v>301</v>
      </c>
      <c r="AF33" s="1267" t="s">
        <v>302</v>
      </c>
      <c r="AG33" s="1267" t="s">
        <v>303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304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305</v>
      </c>
      <c r="AD38" s="1267" t="s">
        <v>306</v>
      </c>
      <c r="AE38" s="1267" t="s">
        <v>307</v>
      </c>
      <c r="AF38" s="1267" t="s">
        <v>308</v>
      </c>
      <c r="AG38" s="1267" t="s">
        <v>309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310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311</v>
      </c>
      <c r="AD43" s="1267" t="s">
        <v>312</v>
      </c>
      <c r="AE43" s="1267" t="s">
        <v>313</v>
      </c>
      <c r="AF43" s="1267" t="s">
        <v>314</v>
      </c>
      <c r="AG43" s="1267" t="s">
        <v>315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316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317</v>
      </c>
      <c r="AD48" s="1267" t="s">
        <v>318</v>
      </c>
      <c r="AE48" s="1267" t="s">
        <v>319</v>
      </c>
      <c r="AF48" s="1267" t="s">
        <v>320</v>
      </c>
      <c r="AG48" s="1267" t="s">
        <v>321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322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323</v>
      </c>
      <c r="AD53" s="1267" t="s">
        <v>324</v>
      </c>
      <c r="AE53" s="1267" t="s">
        <v>325</v>
      </c>
      <c r="AF53" s="1267" t="s">
        <v>326</v>
      </c>
      <c r="AG53" s="1267" t="s">
        <v>327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328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329</v>
      </c>
      <c r="AD58" s="1267" t="s">
        <v>330</v>
      </c>
      <c r="AE58" s="1267" t="s">
        <v>331</v>
      </c>
      <c r="AF58" s="1267" t="s">
        <v>332</v>
      </c>
      <c r="AG58" s="1267" t="s">
        <v>333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334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335</v>
      </c>
      <c r="AD63" s="1267" t="s">
        <v>336</v>
      </c>
      <c r="AE63" s="1267" t="s">
        <v>337</v>
      </c>
      <c r="AF63" s="1267" t="s">
        <v>338</v>
      </c>
      <c r="AG63" s="1267" t="s">
        <v>339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340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341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342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343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344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345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346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347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348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349</v>
      </c>
      <c r="AD79" s="1267" t="s">
        <v>350</v>
      </c>
      <c r="AE79" s="1267" t="s">
        <v>351</v>
      </c>
      <c r="AF79" s="1267" t="s">
        <v>352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353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354</v>
      </c>
      <c r="AD84" s="1267" t="s">
        <v>355</v>
      </c>
      <c r="AE84" s="1267" t="s">
        <v>356</v>
      </c>
      <c r="AF84" s="1267" t="s">
        <v>357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358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359</v>
      </c>
      <c r="AD89" s="1267" t="s">
        <v>360</v>
      </c>
      <c r="AE89" s="1267" t="s">
        <v>361</v>
      </c>
      <c r="AF89" s="1267" t="s">
        <v>362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363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364</v>
      </c>
      <c r="AD94" s="1267" t="s">
        <v>365</v>
      </c>
      <c r="AE94" s="1267" t="s">
        <v>366</v>
      </c>
      <c r="AF94" s="1267" t="s">
        <v>367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368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369</v>
      </c>
      <c r="AD99" s="1267" t="s">
        <v>370</v>
      </c>
      <c r="AE99" s="1267" t="s">
        <v>371</v>
      </c>
      <c r="AF99" s="1267" t="s">
        <v>372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373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374</v>
      </c>
      <c r="AD105" s="1267" t="s">
        <v>375</v>
      </c>
      <c r="AE105" s="1267" t="s">
        <v>376</v>
      </c>
      <c r="AF105" s="1267" t="s">
        <v>377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378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379</v>
      </c>
      <c r="AD110" s="1267" t="s">
        <v>380</v>
      </c>
      <c r="AE110" s="1267" t="s">
        <v>381</v>
      </c>
      <c r="AF110" s="1267" t="s">
        <v>382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383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384</v>
      </c>
      <c r="AD115" s="1267" t="s">
        <v>385</v>
      </c>
      <c r="AE115" s="1267" t="s">
        <v>386</v>
      </c>
      <c r="AF115" s="1267" t="s">
        <v>387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388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389</v>
      </c>
      <c r="AD121" s="1267" t="s">
        <v>390</v>
      </c>
      <c r="AE121" s="1267" t="s">
        <v>391</v>
      </c>
      <c r="AF121" s="1267" t="s">
        <v>392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393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394</v>
      </c>
      <c r="AD126" s="1267" t="s">
        <v>395</v>
      </c>
      <c r="AE126" s="1267" t="s">
        <v>396</v>
      </c>
      <c r="AF126" s="1267" t="s">
        <v>397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398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399</v>
      </c>
      <c r="AD131" s="1267" t="s">
        <v>400</v>
      </c>
      <c r="AE131" s="1267" t="s">
        <v>401</v>
      </c>
      <c r="AF131" s="1267" t="s">
        <v>402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2D26B-50F2-5979-5476-FC6F93BA821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2460</v>
      </c>
      <c r="E5" s="2237"/>
      <c r="F5" s="2237"/>
      <c r="G5" s="2237"/>
      <c r="H5" s="2237"/>
      <c r="I5" s="2237"/>
      <c r="J5" s="2237"/>
      <c r="V5" s="505">
        <v>63</v>
      </c>
    </row>
    <row customHeight="1" ht="15.75">
      <c r="C6" s="176"/>
      <c r="D6" s="2176" t="str">
        <f>IF(org=0,"Не определено",org)</f>
        <v>КГУП "Примтеплоэнерго"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248</v>
      </c>
      <c r="J8" s="752"/>
      <c r="K8" s="417"/>
      <c r="U8" s="675"/>
      <c r="V8" s="758">
        <v>1</v>
      </c>
    </row>
    <row customHeight="1" ht="15.75">
      <c r="C9" s="176"/>
      <c r="D9" s="711"/>
      <c r="E9" s="2367" t="s">
        <v>240</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Подключение (технологическое присоединение) к системе теплоснабжения</v>
      </c>
      <c r="J9" s="2396"/>
      <c r="K9" s="2175" t="s">
        <v>425</v>
      </c>
      <c r="V9" s="505">
        <v>15</v>
      </c>
    </row>
    <row s="1635" customFormat="1" customHeight="1" ht="15.75">
      <c r="A10" s="759"/>
      <c r="C10" s="176"/>
      <c r="D10" s="711"/>
      <c r="E10" s="2367" t="s">
        <v>688</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689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424</v>
      </c>
      <c r="E12" s="2370"/>
      <c r="F12" s="2370"/>
      <c r="G12" s="887"/>
      <c r="H12" s="887"/>
      <c r="I12" s="887"/>
      <c r="J12" s="887"/>
      <c r="K12" s="2199"/>
      <c r="U12" s="675"/>
      <c r="V12" s="758">
        <v>15</v>
      </c>
    </row>
    <row customHeight="1" ht="35.699999999999996">
      <c r="C13" s="176"/>
      <c r="D13" s="805" t="s">
        <v>88</v>
      </c>
      <c r="E13" s="807" t="s">
        <v>426</v>
      </c>
      <c r="F13" s="807" t="s">
        <v>690</v>
      </c>
      <c r="G13" s="808" t="s">
        <v>427</v>
      </c>
      <c r="H13" s="807" t="s">
        <v>514</v>
      </c>
      <c r="I13" s="808" t="s">
        <v>427</v>
      </c>
      <c r="J13" s="807" t="s">
        <v>514</v>
      </c>
      <c r="K13" s="2232"/>
      <c r="V13" s="505">
        <v>34</v>
      </c>
    </row>
    <row customHeight="1" ht="15" hidden="1">
      <c r="C14" s="176"/>
      <c r="D14" s="593" t="s">
        <v>132</v>
      </c>
      <c r="E14" s="593" t="s">
        <v>102</v>
      </c>
      <c r="F14" s="593" t="s">
        <v>90</v>
      </c>
      <c r="G14" s="659" t="str">
        <f>G1&amp;".1"</f>
        <v>4.1</v>
      </c>
      <c r="H14" s="659"/>
      <c r="I14" s="659" t="str">
        <f>I1&amp;".1"</f>
        <v>4.1</v>
      </c>
      <c r="J14" s="659"/>
      <c r="K14" s="289"/>
      <c r="V14" s="505">
        <v>0</v>
      </c>
    </row>
    <row customHeight="1" ht="22.5" hidden="1">
      <c r="A15" s="505"/>
      <c r="C15" s="526"/>
      <c r="D15" s="521">
        <v>1</v>
      </c>
      <c r="E15" s="677" t="s">
        <v>932</v>
      </c>
      <c r="F15" s="521" t="s">
        <v>933</v>
      </c>
      <c r="G15" s="678"/>
      <c r="H15" s="678"/>
      <c r="I15" s="678"/>
      <c r="J15" s="678"/>
      <c r="K15" s="289" t="s">
        <v>934</v>
      </c>
      <c r="V15" s="505">
        <v>0</v>
      </c>
    </row>
    <row customHeight="1" ht="22.5" hidden="1">
      <c r="A16" s="505"/>
      <c r="C16" s="526"/>
      <c r="D16" s="521">
        <v>2</v>
      </c>
      <c r="E16" s="279" t="s">
        <v>935</v>
      </c>
      <c r="F16" s="521" t="s">
        <v>936</v>
      </c>
      <c r="G16" s="678"/>
      <c r="H16" s="678"/>
      <c r="I16" s="678"/>
      <c r="J16" s="678"/>
      <c r="K16" s="289" t="s">
        <v>937</v>
      </c>
      <c r="V16" s="505">
        <v>0</v>
      </c>
    </row>
    <row customHeight="1" ht="123.75" hidden="1">
      <c r="A17" s="505"/>
      <c r="C17" s="526"/>
      <c r="D17" s="521">
        <v>3</v>
      </c>
      <c r="E17" s="279" t="s">
        <v>2461</v>
      </c>
      <c r="F17" s="521" t="s">
        <v>430</v>
      </c>
      <c r="G17" s="678"/>
      <c r="H17" s="678"/>
      <c r="I17" s="678"/>
      <c r="J17" s="678"/>
      <c r="K17" s="289" t="s">
        <v>2462</v>
      </c>
      <c r="V17" s="505">
        <v>0</v>
      </c>
    </row>
    <row customHeight="1" ht="48.29999999999999">
      <c r="A18" s="505"/>
      <c r="C18" s="526"/>
      <c r="D18" s="521">
        <v>3</v>
      </c>
      <c r="E18" s="279" t="s">
        <v>938</v>
      </c>
      <c r="F18" s="521" t="s">
        <v>430</v>
      </c>
      <c r="G18" s="809" t="s">
        <v>430</v>
      </c>
      <c r="H18" s="810" t="s">
        <v>430</v>
      </c>
      <c r="I18" s="521" t="s">
        <v>430</v>
      </c>
      <c r="J18" s="578" t="s">
        <v>430</v>
      </c>
      <c r="K18" s="289" t="s">
        <v>2463</v>
      </c>
      <c r="V18" s="505">
        <v>46</v>
      </c>
    </row>
    <row customHeight="1" ht="35.699999999999996">
      <c r="A19" s="505"/>
      <c r="C19" s="526"/>
      <c r="D19" s="539" t="s">
        <v>448</v>
      </c>
      <c r="E19" s="559" t="s">
        <v>940</v>
      </c>
      <c r="F19" s="521" t="s">
        <v>941</v>
      </c>
      <c r="G19" s="817"/>
      <c r="H19" s="106"/>
      <c r="I19" s="817"/>
      <c r="J19" s="818"/>
      <c r="K19" s="679"/>
      <c r="V19" s="505">
        <v>34</v>
      </c>
    </row>
    <row customHeight="1" ht="35.699999999999996">
      <c r="A20" s="505"/>
      <c r="C20" s="526"/>
      <c r="D20" s="1890" t="s">
        <v>456</v>
      </c>
      <c r="E20" s="559" t="s">
        <v>942</v>
      </c>
      <c r="F20" s="521" t="s">
        <v>943</v>
      </c>
      <c r="G20" s="817"/>
      <c r="H20" s="106"/>
      <c r="I20" s="817"/>
      <c r="J20" s="106"/>
      <c r="K20" s="679"/>
      <c r="V20" s="505">
        <v>34</v>
      </c>
    </row>
    <row customHeight="1" ht="48.29999999999999">
      <c r="A21" s="505"/>
      <c r="C21" s="526"/>
      <c r="D21" s="1890" t="s">
        <v>458</v>
      </c>
      <c r="E21" s="559" t="s">
        <v>944</v>
      </c>
      <c r="F21" s="521" t="s">
        <v>695</v>
      </c>
      <c r="G21" s="680"/>
      <c r="H21" s="106"/>
      <c r="I21" s="680"/>
      <c r="J21" s="106"/>
      <c r="K21" s="679"/>
      <c r="V21" s="505">
        <v>46</v>
      </c>
    </row>
    <row customHeight="1" ht="67.5" hidden="1">
      <c r="A22" s="505"/>
      <c r="C22" s="526"/>
      <c r="D22" s="521">
        <v>5</v>
      </c>
      <c r="E22" s="279" t="s">
        <v>2464</v>
      </c>
      <c r="F22" s="521" t="s">
        <v>682</v>
      </c>
      <c r="G22" s="681"/>
      <c r="H22" s="682"/>
      <c r="I22" s="681"/>
      <c r="J22" s="682"/>
      <c r="K22" s="289" t="s">
        <v>2465</v>
      </c>
      <c r="V22" s="505">
        <v>0</v>
      </c>
    </row>
    <row customHeight="1" ht="33.75" hidden="1">
      <c r="C23" s="451"/>
      <c r="D23" s="521">
        <v>6</v>
      </c>
      <c r="E23" s="279" t="s">
        <v>2466</v>
      </c>
      <c r="F23" s="521" t="s">
        <v>2467</v>
      </c>
      <c r="G23" s="681"/>
      <c r="H23" s="681"/>
      <c r="I23" s="681"/>
      <c r="J23" s="681"/>
      <c r="K23" s="289" t="s">
        <v>2468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59B037-C036-E6D7-5295-A4F630D12D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2469</v>
      </c>
      <c r="B1" s="1067" t="s">
        <v>2470</v>
      </c>
      <c r="C1" s="1067" t="s">
        <v>2471</v>
      </c>
      <c r="D1" s="1067" t="s">
        <v>2472</v>
      </c>
      <c r="E1" s="1067" t="s">
        <v>2473</v>
      </c>
      <c r="F1" s="1067" t="s">
        <v>2474</v>
      </c>
      <c r="G1" s="1067" t="s">
        <v>2475</v>
      </c>
      <c r="H1" s="1067" t="s">
        <v>2476</v>
      </c>
      <c r="I1" s="1067" t="s">
        <v>2477</v>
      </c>
      <c r="J1" s="1067" t="s">
        <v>2478</v>
      </c>
      <c r="K1" s="1067" t="s">
        <v>2479</v>
      </c>
      <c r="L1" s="1067" t="s">
        <v>2480</v>
      </c>
      <c r="M1" s="1067"/>
      <c r="N1" s="1067" t="s">
        <v>2481</v>
      </c>
      <c r="O1" s="1067" t="s">
        <v>2482</v>
      </c>
      <c r="P1" s="1067" t="s">
        <v>2483</v>
      </c>
      <c r="Q1" s="1067" t="s">
        <v>2484</v>
      </c>
      <c r="R1" s="1067" t="s">
        <v>2485</v>
      </c>
      <c r="S1" s="1067" t="s">
        <v>2486</v>
      </c>
      <c r="T1" s="1067" t="s">
        <v>2487</v>
      </c>
      <c r="U1" s="1067" t="s">
        <v>2488</v>
      </c>
      <c r="V1" s="1067"/>
      <c r="W1" s="797" t="s">
        <v>2489</v>
      </c>
      <c r="X1" s="1067" t="s">
        <v>2490</v>
      </c>
      <c r="Y1" s="1067" t="s">
        <v>2491</v>
      </c>
      <c r="Z1" s="1067"/>
      <c r="AA1" s="1067" t="s">
        <v>2492</v>
      </c>
      <c r="AB1" s="1067"/>
      <c r="AC1" s="1067" t="s">
        <v>2493</v>
      </c>
      <c r="AD1" s="1067"/>
      <c r="AF1" s="1067" t="s">
        <v>2494</v>
      </c>
      <c r="AH1" s="1067" t="s">
        <v>2495</v>
      </c>
      <c r="AI1" s="1067" t="s">
        <v>2496</v>
      </c>
      <c r="AK1" s="1067" t="s">
        <v>2497</v>
      </c>
      <c r="AM1" s="1067" t="s">
        <v>2498</v>
      </c>
      <c r="AP1" s="1067" t="s">
        <v>2499</v>
      </c>
      <c r="AQ1" s="1067" t="s">
        <v>2500</v>
      </c>
      <c r="AS1" s="1067" t="s">
        <v>2501</v>
      </c>
      <c r="AU1" s="1067" t="s">
        <v>2502</v>
      </c>
      <c r="AW1" s="1067" t="s">
        <v>2503</v>
      </c>
      <c r="AX1" s="1067" t="s">
        <v>2504</v>
      </c>
      <c r="AZ1" s="1152" t="s">
        <v>2505</v>
      </c>
      <c r="BB1" s="1067" t="s">
        <v>2506</v>
      </c>
      <c r="BC1" s="1067"/>
      <c r="BE1" s="1067" t="s">
        <v>2507</v>
      </c>
      <c r="BF1" s="1067" t="s">
        <v>2508</v>
      </c>
      <c r="BH1" s="1069" t="s">
        <v>931</v>
      </c>
      <c r="BI1" s="1070"/>
      <c r="BJ1" s="1071" t="s">
        <v>2509</v>
      </c>
      <c r="BK1" s="1070"/>
      <c r="BL1" s="1072" t="s">
        <v>1030</v>
      </c>
      <c r="BM1" s="1070"/>
      <c r="BN1" s="1073" t="s">
        <v>2510</v>
      </c>
      <c r="BS1" s="1427"/>
    </row>
    <row customHeight="1" ht="11.25">
      <c r="A2" s="1074" t="s">
        <v>2511</v>
      </c>
      <c r="B2" s="1075">
        <v>2000</v>
      </c>
      <c r="C2" s="1075">
        <v>2022</v>
      </c>
      <c r="D2" s="1075" t="s">
        <v>66</v>
      </c>
      <c r="E2" s="1076" t="s">
        <v>2512</v>
      </c>
      <c r="F2" s="1076" t="s">
        <v>2513</v>
      </c>
      <c r="G2" s="1076" t="s">
        <v>2514</v>
      </c>
      <c r="H2" s="1077" t="s">
        <v>55</v>
      </c>
      <c r="I2" s="1076" t="s">
        <v>132</v>
      </c>
      <c r="J2" s="1076" t="s">
        <v>2515</v>
      </c>
      <c r="K2" s="1078" t="s">
        <v>2516</v>
      </c>
      <c r="L2" s="1079"/>
      <c r="M2" s="1078">
        <v>1</v>
      </c>
      <c r="N2" s="1162" t="s">
        <v>2517</v>
      </c>
      <c r="O2" s="1077" t="s">
        <v>2518</v>
      </c>
      <c r="P2" s="1080" t="s">
        <v>38</v>
      </c>
      <c r="Q2" s="1081" t="s">
        <v>2519</v>
      </c>
      <c r="R2" s="143" t="s">
        <v>2520</v>
      </c>
      <c r="S2" s="143" t="s">
        <v>2521</v>
      </c>
      <c r="T2" s="1082" t="s">
        <v>2522</v>
      </c>
      <c r="U2" s="1079" t="s">
        <v>2523</v>
      </c>
      <c r="V2" s="1083">
        <v>1</v>
      </c>
      <c r="W2" s="1084"/>
      <c r="X2" s="1084" t="s">
        <v>2524</v>
      </c>
      <c r="Y2" s="1075" t="s">
        <v>2525</v>
      </c>
      <c r="Z2" s="1085"/>
      <c r="AA2" s="1075" t="s">
        <v>2526</v>
      </c>
      <c r="AB2" s="1086" t="s">
        <v>2526</v>
      </c>
      <c r="AC2" s="1075" t="s">
        <v>2527</v>
      </c>
      <c r="AD2" s="1086" t="s">
        <v>2527</v>
      </c>
      <c r="AF2" s="1077" t="s">
        <v>2523</v>
      </c>
      <c r="AH2" s="1076" t="s">
        <v>2528</v>
      </c>
      <c r="AI2" s="1076" t="s">
        <v>2528</v>
      </c>
      <c r="AK2" s="1076" t="s">
        <v>2529</v>
      </c>
      <c r="AM2" s="1076" t="s">
        <v>2530</v>
      </c>
      <c r="AP2" s="1087" t="s">
        <v>2524</v>
      </c>
      <c r="AQ2" s="1088" t="s">
        <v>2524</v>
      </c>
      <c r="AS2" s="1075" t="s">
        <v>2531</v>
      </c>
      <c r="AU2" s="1120" t="s">
        <v>2532</v>
      </c>
      <c r="AW2" s="1120" t="s">
        <v>2533</v>
      </c>
      <c r="AX2" s="1120" t="s">
        <v>2533</v>
      </c>
      <c r="AZ2" s="1120" t="s">
        <v>53</v>
      </c>
      <c r="BB2" s="1120" t="s">
        <v>2534</v>
      </c>
      <c r="BC2" s="1120" t="s">
        <v>2535</v>
      </c>
      <c r="BE2" s="1120">
        <v>2000</v>
      </c>
      <c r="BF2" s="1120" t="s">
        <v>2536</v>
      </c>
    </row>
    <row customHeight="1" ht="11.25">
      <c r="A3" s="1074" t="s">
        <v>2537</v>
      </c>
      <c r="B3" s="1075">
        <v>2001</v>
      </c>
      <c r="C3" s="1075">
        <v>2023</v>
      </c>
      <c r="D3" s="1075" t="s">
        <v>19</v>
      </c>
      <c r="E3" s="1076" t="s">
        <v>2538</v>
      </c>
      <c r="F3" s="1076" t="s">
        <v>2539</v>
      </c>
      <c r="G3" s="1076" t="s">
        <v>2540</v>
      </c>
      <c r="H3" s="1077" t="s">
        <v>2541</v>
      </c>
      <c r="I3" s="1076" t="s">
        <v>102</v>
      </c>
      <c r="J3" s="1076" t="s">
        <v>680</v>
      </c>
      <c r="K3" s="1078" t="s">
        <v>2542</v>
      </c>
      <c r="L3" s="1079">
        <f>_xlfn.IFERROR(MATCH(K3,OFFER_METHOD,0),0)</f>
        <v>0</v>
      </c>
      <c r="M3" s="1078">
        <v>2</v>
      </c>
      <c r="N3" s="1162" t="s">
        <v>2543</v>
      </c>
      <c r="O3" s="1077" t="s">
        <v>2544</v>
      </c>
      <c r="P3" s="1080" t="s">
        <v>2545</v>
      </c>
      <c r="Q3" s="1081" t="s">
        <v>2546</v>
      </c>
      <c r="R3" s="143" t="s">
        <v>2547</v>
      </c>
      <c r="S3" s="143" t="s">
        <v>2548</v>
      </c>
      <c r="T3" s="1082" t="s">
        <v>2549</v>
      </c>
      <c r="U3" s="1079" t="s">
        <v>2550</v>
      </c>
      <c r="V3" s="1083">
        <v>2</v>
      </c>
      <c r="W3" s="1084"/>
      <c r="X3" s="1084" t="s">
        <v>2551</v>
      </c>
      <c r="Y3" s="1075" t="s">
        <v>2525</v>
      </c>
      <c r="Z3" s="1085"/>
      <c r="AA3" s="1075" t="s">
        <v>2552</v>
      </c>
      <c r="AB3" s="1086" t="s">
        <v>2552</v>
      </c>
      <c r="AC3" s="1075" t="s">
        <v>2553</v>
      </c>
      <c r="AD3" s="1086" t="s">
        <v>2553</v>
      </c>
      <c r="AF3" s="1077" t="s">
        <v>2550</v>
      </c>
      <c r="AH3" s="1076" t="s">
        <v>2554</v>
      </c>
      <c r="AI3" s="1076" t="s">
        <v>2555</v>
      </c>
      <c r="AK3" s="1076" t="s">
        <v>2556</v>
      </c>
      <c r="AM3" s="1076" t="s">
        <v>2557</v>
      </c>
      <c r="AP3" s="1087" t="s">
        <v>2558</v>
      </c>
      <c r="AQ3" s="1088" t="s">
        <v>2558</v>
      </c>
      <c r="AS3" s="1075" t="s">
        <v>2559</v>
      </c>
      <c r="AU3" s="1120" t="s">
        <v>2560</v>
      </c>
      <c r="AW3" s="1120" t="s">
        <v>2561</v>
      </c>
      <c r="AX3" s="1120" t="s">
        <v>2561</v>
      </c>
      <c r="AZ3" s="1120" t="s">
        <v>2562</v>
      </c>
      <c r="BB3" s="1120" t="s">
        <v>2563</v>
      </c>
      <c r="BC3" s="1120" t="s">
        <v>2535</v>
      </c>
      <c r="BE3" s="1120">
        <v>2001</v>
      </c>
      <c r="BF3" s="1120" t="s">
        <v>2564</v>
      </c>
      <c r="BH3" s="1067" t="s">
        <v>2565</v>
      </c>
      <c r="BJ3" s="1067" t="s">
        <v>2566</v>
      </c>
      <c r="BL3" s="1067" t="s">
        <v>2567</v>
      </c>
      <c r="BN3" s="1067" t="s">
        <v>2568</v>
      </c>
      <c r="BR3" s="1067" t="s">
        <v>2569</v>
      </c>
      <c r="BS3" s="1428"/>
      <c r="BT3" s="1070"/>
      <c r="BU3" s="1067" t="s">
        <v>2570</v>
      </c>
      <c r="BV3" s="1070"/>
      <c r="BW3" s="1690"/>
      <c r="BX3" s="1692" t="s">
        <v>2571</v>
      </c>
      <c r="CA3" s="1067" t="s">
        <v>2572</v>
      </c>
    </row>
    <row customHeight="1" ht="11.25">
      <c r="A4" s="1074" t="s">
        <v>2573</v>
      </c>
      <c r="B4" s="1075">
        <v>2002</v>
      </c>
      <c r="C4" s="1075">
        <v>2024</v>
      </c>
      <c r="E4" s="1076" t="s">
        <v>2574</v>
      </c>
      <c r="F4" s="1076" t="s">
        <v>35</v>
      </c>
      <c r="H4" s="1077" t="s">
        <v>2575</v>
      </c>
      <c r="I4" s="1076" t="s">
        <v>90</v>
      </c>
      <c r="J4" s="1076" t="s">
        <v>2576</v>
      </c>
      <c r="K4" s="1078" t="s">
        <v>2577</v>
      </c>
      <c r="L4" s="1079">
        <f>_xlfn.IFERROR(MATCH(K4,OFFER_METHOD,0),0)</f>
        <v>0</v>
      </c>
      <c r="M4" s="1078">
        <v>3</v>
      </c>
      <c r="N4" s="1162" t="s">
        <v>2578</v>
      </c>
      <c r="O4" s="1076" t="s">
        <v>2579</v>
      </c>
      <c r="Q4" s="1081" t="s">
        <v>2580</v>
      </c>
      <c r="R4" s="143" t="s">
        <v>2581</v>
      </c>
      <c r="S4" s="143" t="s">
        <v>2582</v>
      </c>
      <c r="T4" s="1082" t="s">
        <v>2583</v>
      </c>
      <c r="U4" s="1079" t="s">
        <v>2584</v>
      </c>
      <c r="V4" s="1083">
        <v>3</v>
      </c>
      <c r="W4" s="1084"/>
      <c r="X4" s="1084" t="s">
        <v>2585</v>
      </c>
      <c r="Y4" s="1075" t="s">
        <v>2525</v>
      </c>
      <c r="Z4" s="1091"/>
      <c r="AC4" s="1075" t="s">
        <v>2586</v>
      </c>
      <c r="AD4" s="1086" t="s">
        <v>2586</v>
      </c>
      <c r="AF4" s="1077" t="s">
        <v>2584</v>
      </c>
      <c r="AH4" s="1077" t="s">
        <v>2587</v>
      </c>
      <c r="AK4" s="1076" t="s">
        <v>2588</v>
      </c>
      <c r="AM4" s="1076" t="s">
        <v>2589</v>
      </c>
      <c r="AP4" s="1087" t="s">
        <v>2551</v>
      </c>
      <c r="AQ4" s="1088" t="s">
        <v>2551</v>
      </c>
      <c r="AS4" s="1075" t="s">
        <v>2590</v>
      </c>
      <c r="AU4" s="1120" t="s">
        <v>2591</v>
      </c>
      <c r="AW4" s="1120" t="s">
        <v>2592</v>
      </c>
      <c r="AX4" s="1120" t="s">
        <v>2592</v>
      </c>
      <c r="AZ4" s="1120" t="s">
        <v>2593</v>
      </c>
      <c r="BB4" s="1120" t="s">
        <v>2594</v>
      </c>
      <c r="BC4" s="1120" t="s">
        <v>2595</v>
      </c>
      <c r="BE4" s="1120">
        <v>2002</v>
      </c>
      <c r="BF4" s="1120" t="s">
        <v>2596</v>
      </c>
      <c r="BH4" s="1068" t="s">
        <v>2597</v>
      </c>
      <c r="BJ4" s="1068" t="s">
        <v>2597</v>
      </c>
      <c r="BL4" s="1068" t="s">
        <v>2597</v>
      </c>
      <c r="BN4" s="1068" t="s">
        <v>2597</v>
      </c>
      <c r="BQ4" s="1432" t="s">
        <v>2598</v>
      </c>
      <c r="BR4" s="1159" t="s">
        <v>2599</v>
      </c>
      <c r="BS4" s="274"/>
      <c r="BT4" s="1432" t="s">
        <v>2600</v>
      </c>
      <c r="BU4" s="1159" t="s">
        <v>2601</v>
      </c>
      <c r="BV4" s="1070"/>
      <c r="BW4" s="1697" t="s">
        <v>2602</v>
      </c>
      <c r="BX4" s="1691" t="s">
        <v>2603</v>
      </c>
      <c r="BZ4" s="1432" t="s">
        <v>2604</v>
      </c>
      <c r="CA4" s="1159" t="s">
        <v>2605</v>
      </c>
    </row>
    <row customHeight="1" ht="11.25">
      <c r="A5" s="1074" t="s">
        <v>2606</v>
      </c>
      <c r="B5" s="1075">
        <v>2003</v>
      </c>
      <c r="C5" s="1075">
        <v>2025</v>
      </c>
      <c r="E5" s="1076" t="s">
        <v>2607</v>
      </c>
      <c r="F5" s="1076" t="s">
        <v>2608</v>
      </c>
      <c r="H5" s="1077" t="s">
        <v>2609</v>
      </c>
      <c r="I5" s="1076" t="s">
        <v>91</v>
      </c>
      <c r="K5" s="1078" t="s">
        <v>2610</v>
      </c>
      <c r="L5" s="1079">
        <f>_xlfn.IFERROR(MATCH(K5,OFFER_METHOD,0),0)</f>
        <v>0</v>
      </c>
      <c r="M5" s="1078">
        <v>4</v>
      </c>
      <c r="N5" s="1092" t="s">
        <v>2611</v>
      </c>
      <c r="O5" s="1076" t="s">
        <v>2612</v>
      </c>
      <c r="Q5" s="1081" t="s">
        <v>2613</v>
      </c>
      <c r="R5" s="143" t="s">
        <v>2614</v>
      </c>
      <c r="T5" s="1077" t="s">
        <v>2615</v>
      </c>
      <c r="U5" s="1079" t="s">
        <v>2616</v>
      </c>
      <c r="V5" s="1083">
        <v>4</v>
      </c>
      <c r="W5" s="1084"/>
      <c r="X5" s="1084" t="s">
        <v>292</v>
      </c>
      <c r="Y5" s="1075" t="s">
        <v>2617</v>
      </c>
      <c r="Z5" s="1091">
        <v>1</v>
      </c>
      <c r="AF5" s="1077" t="s">
        <v>2618</v>
      </c>
      <c r="AH5" s="1076" t="s">
        <v>2619</v>
      </c>
      <c r="AK5" s="1076" t="s">
        <v>2620</v>
      </c>
      <c r="AM5" s="1076" t="s">
        <v>2621</v>
      </c>
      <c r="AP5" s="1087" t="s">
        <v>292</v>
      </c>
      <c r="AQ5" s="1088" t="s">
        <v>292</v>
      </c>
      <c r="AU5" s="1120" t="s">
        <v>2622</v>
      </c>
      <c r="AW5" s="1120" t="s">
        <v>2623</v>
      </c>
      <c r="AX5" s="1120" t="s">
        <v>2623</v>
      </c>
      <c r="AZ5" s="1120" t="s">
        <v>2624</v>
      </c>
      <c r="BB5" s="1120" t="s">
        <v>2625</v>
      </c>
      <c r="BC5" s="1120" t="s">
        <v>2626</v>
      </c>
      <c r="BE5" s="1120">
        <v>2003</v>
      </c>
      <c r="BF5" s="1120" t="s">
        <v>2627</v>
      </c>
      <c r="BH5" s="1068" t="s">
        <v>2628</v>
      </c>
      <c r="BJ5" s="1068" t="s">
        <v>2628</v>
      </c>
      <c r="BL5" s="1068" t="s">
        <v>2628</v>
      </c>
      <c r="BN5" s="1068" t="s">
        <v>2629</v>
      </c>
      <c r="BQ5" s="1281">
        <v>4213775</v>
      </c>
      <c r="BR5" s="1068" t="s">
        <v>2524</v>
      </c>
      <c r="BS5" s="1429"/>
      <c r="BT5" s="1281">
        <v>64236871</v>
      </c>
      <c r="BU5" s="1068" t="s">
        <v>353</v>
      </c>
      <c r="BV5" s="1070"/>
      <c r="BW5" s="1695">
        <v>4213767</v>
      </c>
      <c r="BX5" s="1693" t="s">
        <v>2630</v>
      </c>
      <c r="BZ5" s="1281">
        <v>64237509</v>
      </c>
      <c r="CA5" s="1295" t="s">
        <v>2631</v>
      </c>
    </row>
    <row customHeight="1" ht="11.25">
      <c r="A6" s="1074" t="s">
        <v>2632</v>
      </c>
      <c r="B6" s="1075">
        <v>2004</v>
      </c>
      <c r="C6" s="1075">
        <v>2026</v>
      </c>
      <c r="E6" s="1076" t="s">
        <v>2633</v>
      </c>
      <c r="F6" s="1093"/>
      <c r="H6" s="1077" t="s">
        <v>2634</v>
      </c>
      <c r="I6" s="1076" t="s">
        <v>114</v>
      </c>
      <c r="J6" s="1067" t="s">
        <v>2635</v>
      </c>
      <c r="L6" s="1079">
        <f>SUM(kind_of_control_method_filter)</f>
        <v>0</v>
      </c>
      <c r="N6" s="1092" t="s">
        <v>2636</v>
      </c>
      <c r="O6" s="1076" t="s">
        <v>2637</v>
      </c>
      <c r="R6" s="143" t="s">
        <v>2519</v>
      </c>
      <c r="T6" s="1077" t="s">
        <v>2638</v>
      </c>
      <c r="U6" s="1079" t="s">
        <v>2618</v>
      </c>
      <c r="V6" s="1083">
        <v>5</v>
      </c>
      <c r="W6" s="1084"/>
      <c r="X6" s="1075" t="s">
        <v>298</v>
      </c>
      <c r="Y6" s="1075" t="s">
        <v>2639</v>
      </c>
      <c r="Z6" s="1091"/>
      <c r="AA6" s="1094"/>
      <c r="AH6" s="1076" t="s">
        <v>2640</v>
      </c>
      <c r="AK6" s="1076" t="s">
        <v>2641</v>
      </c>
      <c r="AM6" s="1076" t="s">
        <v>2642</v>
      </c>
      <c r="AP6" s="1087" t="s">
        <v>298</v>
      </c>
      <c r="AQ6" s="1088" t="s">
        <v>298</v>
      </c>
      <c r="AU6" s="1120" t="s">
        <v>2643</v>
      </c>
      <c r="AW6" s="1120" t="s">
        <v>2644</v>
      </c>
      <c r="AX6" s="1120" t="s">
        <v>2644</v>
      </c>
      <c r="BB6" s="1120" t="s">
        <v>2645</v>
      </c>
      <c r="BC6" s="1120" t="s">
        <v>2626</v>
      </c>
      <c r="BE6" s="1120">
        <v>2004</v>
      </c>
      <c r="BF6" s="1120" t="s">
        <v>2646</v>
      </c>
      <c r="BH6" s="1068" t="s">
        <v>2647</v>
      </c>
      <c r="BJ6" s="1068" t="s">
        <v>2648</v>
      </c>
      <c r="BL6" s="1068" t="s">
        <v>2648</v>
      </c>
      <c r="BN6" s="1068" t="s">
        <v>2649</v>
      </c>
      <c r="BQ6" s="1281">
        <v>4213784</v>
      </c>
      <c r="BR6" s="1295" t="s">
        <v>2558</v>
      </c>
      <c r="BS6" s="1430"/>
      <c r="BT6" s="1281">
        <v>64236872</v>
      </c>
      <c r="BU6" s="1068" t="s">
        <v>358</v>
      </c>
      <c r="BV6" s="1070"/>
      <c r="BW6" s="1695">
        <v>4213768</v>
      </c>
      <c r="BX6" s="1693" t="s">
        <v>378</v>
      </c>
      <c r="BZ6" s="1281">
        <v>64237510</v>
      </c>
      <c r="CA6" s="1068" t="s">
        <v>2650</v>
      </c>
    </row>
    <row customHeight="1" ht="11.25">
      <c r="A7" s="1074" t="s">
        <v>2651</v>
      </c>
      <c r="B7" s="1075">
        <v>2005</v>
      </c>
      <c r="E7" s="1076" t="s">
        <v>2652</v>
      </c>
      <c r="F7" s="1093"/>
      <c r="H7" s="1077" t="s">
        <v>2653</v>
      </c>
      <c r="I7" s="1076" t="s">
        <v>92</v>
      </c>
      <c r="J7" s="1076" t="s">
        <v>2654</v>
      </c>
      <c r="N7" s="1096" t="s">
        <v>2655</v>
      </c>
      <c r="O7" s="1076" t="s">
        <v>2656</v>
      </c>
      <c r="U7" s="1079" t="s">
        <v>19</v>
      </c>
      <c r="V7" s="370" t="s">
        <v>92</v>
      </c>
      <c r="W7" s="1084"/>
      <c r="X7" s="1075" t="s">
        <v>304</v>
      </c>
      <c r="Y7" s="1075" t="s">
        <v>2617</v>
      </c>
      <c r="Z7" s="1091"/>
      <c r="AA7" s="1094"/>
      <c r="AH7" s="1076" t="s">
        <v>2657</v>
      </c>
      <c r="AK7" s="1076" t="s">
        <v>2658</v>
      </c>
      <c r="AM7" s="1076" t="s">
        <v>2659</v>
      </c>
      <c r="AP7" s="1087" t="s">
        <v>304</v>
      </c>
      <c r="AQ7" s="1088" t="s">
        <v>304</v>
      </c>
      <c r="AU7" s="1120" t="s">
        <v>2660</v>
      </c>
      <c r="AW7" s="1120" t="s">
        <v>2661</v>
      </c>
      <c r="AX7" s="1120" t="s">
        <v>2661</v>
      </c>
      <c r="AZ7" s="1067" t="s">
        <v>2662</v>
      </c>
      <c r="BB7" s="1120" t="s">
        <v>2663</v>
      </c>
      <c r="BC7" s="1120" t="s">
        <v>2626</v>
      </c>
      <c r="BE7" s="1120">
        <v>2005</v>
      </c>
      <c r="BF7" s="1120" t="s">
        <v>2664</v>
      </c>
      <c r="BH7" s="1068" t="s">
        <v>2665</v>
      </c>
      <c r="BJ7" s="1068" t="s">
        <v>2647</v>
      </c>
      <c r="BL7" s="1068" t="s">
        <v>2647</v>
      </c>
      <c r="BN7" s="1068" t="s">
        <v>2666</v>
      </c>
      <c r="BQ7" s="1281">
        <v>4213781</v>
      </c>
      <c r="BR7" s="1068" t="s">
        <v>2551</v>
      </c>
      <c r="BS7" s="1429"/>
      <c r="BT7" s="1281">
        <v>64236873</v>
      </c>
      <c r="BU7" s="1068" t="s">
        <v>363</v>
      </c>
      <c r="BV7" s="1070"/>
      <c r="BW7" s="1695">
        <v>4213769</v>
      </c>
      <c r="BX7" s="1693" t="s">
        <v>2667</v>
      </c>
      <c r="BZ7" s="1281">
        <v>64237511</v>
      </c>
      <c r="CA7" s="1068" t="s">
        <v>393</v>
      </c>
    </row>
    <row customHeight="1" ht="11.25">
      <c r="A8" s="1074" t="s">
        <v>2668</v>
      </c>
      <c r="B8" s="1075">
        <v>2006</v>
      </c>
      <c r="E8" s="1076" t="s">
        <v>2669</v>
      </c>
      <c r="F8" s="1093"/>
      <c r="H8" s="1077" t="s">
        <v>2670</v>
      </c>
      <c r="I8" s="1076" t="s">
        <v>93</v>
      </c>
      <c r="J8" s="1076" t="s">
        <v>2671</v>
      </c>
      <c r="N8" s="1163" t="s">
        <v>2672</v>
      </c>
      <c r="O8" s="1076" t="s">
        <v>2673</v>
      </c>
      <c r="V8" s="370" t="s">
        <v>93</v>
      </c>
      <c r="W8" s="1084"/>
      <c r="X8" s="1075" t="s">
        <v>310</v>
      </c>
      <c r="Y8" s="1075" t="s">
        <v>2617</v>
      </c>
      <c r="Z8" s="1091"/>
      <c r="AA8" s="1094"/>
      <c r="AK8" s="1076" t="s">
        <v>2674</v>
      </c>
      <c r="AP8" s="1087" t="s">
        <v>310</v>
      </c>
      <c r="AQ8" s="1088" t="s">
        <v>310</v>
      </c>
      <c r="AU8" s="1120" t="s">
        <v>2675</v>
      </c>
      <c r="AW8" s="1120" t="s">
        <v>2676</v>
      </c>
      <c r="AX8" s="1120" t="s">
        <v>2676</v>
      </c>
      <c r="AZ8" s="1120" t="s">
        <v>2677</v>
      </c>
      <c r="BB8" s="1120" t="s">
        <v>2678</v>
      </c>
      <c r="BC8" s="1120" t="s">
        <v>2626</v>
      </c>
      <c r="BE8" s="1120">
        <v>2006</v>
      </c>
      <c r="BF8" s="1120" t="s">
        <v>2679</v>
      </c>
      <c r="BH8" s="1068" t="s">
        <v>2680</v>
      </c>
      <c r="BJ8" s="1068" t="s">
        <v>2681</v>
      </c>
      <c r="BL8" s="1068" t="s">
        <v>2681</v>
      </c>
      <c r="BN8" s="1068" t="s">
        <v>2682</v>
      </c>
      <c r="BQ8" s="1281">
        <v>4213776</v>
      </c>
      <c r="BR8" s="1068" t="s">
        <v>292</v>
      </c>
      <c r="BS8" s="1429"/>
      <c r="BT8" s="1281">
        <v>64236874</v>
      </c>
      <c r="BU8" s="1295" t="s">
        <v>2683</v>
      </c>
      <c r="BV8" s="1070"/>
      <c r="BW8" s="1695">
        <v>4213770</v>
      </c>
      <c r="BX8" s="1696" t="s">
        <v>2684</v>
      </c>
      <c r="BZ8" s="1281">
        <v>64237512</v>
      </c>
      <c r="CA8" s="1068" t="s">
        <v>388</v>
      </c>
    </row>
    <row customHeight="1" ht="11.25">
      <c r="A9" s="1074" t="s">
        <v>2685</v>
      </c>
      <c r="B9" s="1075">
        <v>2007</v>
      </c>
      <c r="E9" s="1076" t="s">
        <v>2686</v>
      </c>
      <c r="F9" s="1093"/>
      <c r="G9" s="1067" t="s">
        <v>2687</v>
      </c>
      <c r="H9" s="1067" t="s">
        <v>2688</v>
      </c>
      <c r="I9" s="1076" t="s">
        <v>126</v>
      </c>
      <c r="O9" s="1076" t="s">
        <v>2689</v>
      </c>
      <c r="V9" s="370" t="s">
        <v>126</v>
      </c>
      <c r="W9" s="1084"/>
      <c r="X9" s="1075" t="s">
        <v>316</v>
      </c>
      <c r="Y9" s="1075" t="s">
        <v>2525</v>
      </c>
      <c r="Z9" s="1091">
        <v>1</v>
      </c>
      <c r="AA9" s="1094"/>
      <c r="AK9" s="1076" t="s">
        <v>2690</v>
      </c>
      <c r="AP9" s="1087" t="s">
        <v>2691</v>
      </c>
      <c r="AQ9" s="1088" t="s">
        <v>2691</v>
      </c>
      <c r="AW9" s="1120" t="s">
        <v>2692</v>
      </c>
      <c r="AX9" s="1120" t="s">
        <v>2692</v>
      </c>
      <c r="AZ9" s="1120" t="s">
        <v>2693</v>
      </c>
      <c r="BB9" s="1120" t="s">
        <v>2694</v>
      </c>
      <c r="BC9" s="1120" t="s">
        <v>2626</v>
      </c>
      <c r="BE9" s="1120">
        <v>2007</v>
      </c>
      <c r="BF9" s="1120" t="s">
        <v>2695</v>
      </c>
      <c r="BH9" s="1068" t="s">
        <v>2696</v>
      </c>
      <c r="BJ9" s="1068" t="s">
        <v>2697</v>
      </c>
      <c r="BL9" s="1068" t="s">
        <v>2697</v>
      </c>
      <c r="BN9" s="1068" t="s">
        <v>2698</v>
      </c>
      <c r="BQ9" s="1281">
        <v>4213777</v>
      </c>
      <c r="BR9" s="1068" t="s">
        <v>298</v>
      </c>
      <c r="BS9" s="1429"/>
      <c r="BT9" s="1281">
        <v>64236875</v>
      </c>
      <c r="BU9" s="1068" t="s">
        <v>368</v>
      </c>
      <c r="BV9" s="1070"/>
      <c r="BW9" s="1690"/>
      <c r="BX9" s="1690"/>
    </row>
    <row customHeight="1" ht="11.25">
      <c r="A10" s="1074" t="s">
        <v>2699</v>
      </c>
      <c r="B10" s="1075">
        <v>2008</v>
      </c>
      <c r="E10" s="1076" t="s">
        <v>2700</v>
      </c>
      <c r="F10" s="1093"/>
      <c r="G10" s="1076" t="s">
        <v>2701</v>
      </c>
      <c r="H10" s="1076" t="s">
        <v>2702</v>
      </c>
      <c r="I10" s="1076" t="s">
        <v>130</v>
      </c>
      <c r="J10" s="1067" t="s">
        <v>2703</v>
      </c>
      <c r="K10" s="1067" t="s">
        <v>2704</v>
      </c>
      <c r="O10" s="1076" t="s">
        <v>2705</v>
      </c>
      <c r="V10" s="371" t="s">
        <v>130</v>
      </c>
      <c r="W10" s="1097"/>
      <c r="X10" s="1097" t="s">
        <v>2706</v>
      </c>
      <c r="Y10" s="1098" t="s">
        <v>2707</v>
      </c>
      <c r="Z10" s="1091"/>
      <c r="AP10" s="1087" t="s">
        <v>2706</v>
      </c>
      <c r="AQ10" s="1088" t="s">
        <v>2706</v>
      </c>
      <c r="AW10" s="1120" t="s">
        <v>2708</v>
      </c>
      <c r="AX10" s="1120" t="s">
        <v>2708</v>
      </c>
      <c r="AZ10" s="1120" t="s">
        <v>2709</v>
      </c>
      <c r="BB10" s="1120" t="s">
        <v>2710</v>
      </c>
      <c r="BC10" s="1120" t="s">
        <v>2626</v>
      </c>
      <c r="BE10" s="1120">
        <v>2008</v>
      </c>
      <c r="BF10" s="1120" t="s">
        <v>2711</v>
      </c>
      <c r="BH10" s="1068" t="s">
        <v>2712</v>
      </c>
      <c r="BJ10" s="1068" t="s">
        <v>2713</v>
      </c>
      <c r="BL10" s="1068" t="s">
        <v>2713</v>
      </c>
      <c r="BN10" s="1068" t="s">
        <v>2714</v>
      </c>
      <c r="BQ10" s="1281">
        <v>4213778</v>
      </c>
      <c r="BR10" s="1068" t="s">
        <v>304</v>
      </c>
      <c r="BS10" s="1429"/>
      <c r="BT10" s="1281">
        <v>64236876</v>
      </c>
      <c r="BU10" s="1068" t="s">
        <v>348</v>
      </c>
      <c r="BV10" s="1070"/>
      <c r="BW10" s="1690"/>
      <c r="BX10" s="1690"/>
    </row>
    <row customHeight="1" ht="11.25">
      <c r="A11" s="1074" t="s">
        <v>2715</v>
      </c>
      <c r="B11" s="1075">
        <v>2009</v>
      </c>
      <c r="E11" s="1076" t="s">
        <v>2716</v>
      </c>
      <c r="F11" s="1093"/>
      <c r="G11" s="1076" t="s">
        <v>2717</v>
      </c>
      <c r="H11" s="1076" t="s">
        <v>2718</v>
      </c>
      <c r="I11" s="1076" t="s">
        <v>135</v>
      </c>
      <c r="J11" s="1077" t="s">
        <v>2719</v>
      </c>
      <c r="K11" s="1099" t="s">
        <v>2720</v>
      </c>
      <c r="O11" s="1077" t="s">
        <v>2721</v>
      </c>
      <c r="V11" s="370" t="s">
        <v>135</v>
      </c>
      <c r="W11" s="275"/>
      <c r="X11" s="1084" t="s">
        <v>2691</v>
      </c>
      <c r="Y11" s="1075" t="s">
        <v>2722</v>
      </c>
      <c r="Z11" s="1091"/>
      <c r="AP11" s="1087" t="s">
        <v>316</v>
      </c>
      <c r="AQ11" s="1089" t="s">
        <v>316</v>
      </c>
      <c r="AW11" s="1120" t="s">
        <v>2723</v>
      </c>
      <c r="AX11" s="1120" t="s">
        <v>2723</v>
      </c>
      <c r="AZ11" s="1120" t="s">
        <v>2724</v>
      </c>
      <c r="BB11" s="1120" t="s">
        <v>2725</v>
      </c>
      <c r="BC11" s="1120" t="s">
        <v>2626</v>
      </c>
      <c r="BE11" s="1120">
        <v>2009</v>
      </c>
      <c r="BF11" s="1120" t="s">
        <v>2726</v>
      </c>
      <c r="BH11" s="1068" t="s">
        <v>2727</v>
      </c>
      <c r="BJ11" s="1068" t="s">
        <v>2696</v>
      </c>
      <c r="BL11" s="1068" t="s">
        <v>2696</v>
      </c>
      <c r="BN11" s="1068" t="s">
        <v>2728</v>
      </c>
      <c r="BQ11" s="1281">
        <v>4213780</v>
      </c>
      <c r="BR11" s="1068" t="s">
        <v>310</v>
      </c>
      <c r="BS11" s="1429"/>
      <c r="BW11" s="1690"/>
      <c r="BX11" s="1690"/>
    </row>
    <row customHeight="1" ht="11.25">
      <c r="A12" s="1074" t="s">
        <v>2729</v>
      </c>
      <c r="B12" s="1075">
        <v>2010</v>
      </c>
      <c r="E12" s="1076" t="s">
        <v>2730</v>
      </c>
      <c r="F12" s="1093"/>
      <c r="G12" s="1076" t="s">
        <v>2718</v>
      </c>
      <c r="I12" s="1076" t="s">
        <v>140</v>
      </c>
      <c r="J12" s="1077" t="s">
        <v>2731</v>
      </c>
      <c r="K12" s="1099" t="s">
        <v>2732</v>
      </c>
      <c r="O12" s="1077" t="s">
        <v>2519</v>
      </c>
      <c r="V12" s="370" t="s">
        <v>140</v>
      </c>
      <c r="W12" s="1089"/>
      <c r="X12" s="1084" t="s">
        <v>2733</v>
      </c>
      <c r="Y12" s="1075" t="s">
        <v>2525</v>
      </c>
      <c r="AP12" s="1087"/>
      <c r="AW12" s="1120" t="s">
        <v>135</v>
      </c>
      <c r="AX12" s="1120" t="s">
        <v>135</v>
      </c>
      <c r="AZ12" s="1120" t="s">
        <v>2734</v>
      </c>
      <c r="BB12" s="1120" t="s">
        <v>2735</v>
      </c>
      <c r="BC12" s="1120" t="s">
        <v>2626</v>
      </c>
      <c r="BE12" s="1120">
        <v>2010</v>
      </c>
      <c r="BF12" s="1120" t="s">
        <v>2736</v>
      </c>
      <c r="BH12" s="1068" t="s">
        <v>2737</v>
      </c>
      <c r="BJ12" s="1068" t="s">
        <v>2738</v>
      </c>
      <c r="BL12" s="1068" t="s">
        <v>2738</v>
      </c>
      <c r="BN12" s="1068" t="s">
        <v>2739</v>
      </c>
      <c r="BQ12" s="1281">
        <v>4213779</v>
      </c>
      <c r="BR12" s="1068" t="s">
        <v>2691</v>
      </c>
      <c r="BS12" s="1429"/>
      <c r="BT12" s="1070"/>
      <c r="BU12" s="1070"/>
      <c r="BV12" s="1070"/>
      <c r="BW12" s="1690"/>
      <c r="BX12" s="1690"/>
    </row>
    <row customHeight="1" ht="11.25">
      <c r="A13" s="1074" t="s">
        <v>2740</v>
      </c>
      <c r="B13" s="1075">
        <v>2011</v>
      </c>
      <c r="E13" s="1076" t="s">
        <v>2741</v>
      </c>
      <c r="F13" s="1093"/>
      <c r="I13" s="1076" t="s">
        <v>142</v>
      </c>
      <c r="K13" s="1099" t="s">
        <v>2690</v>
      </c>
      <c r="V13" s="370" t="s">
        <v>142</v>
      </c>
      <c r="W13" s="1089"/>
      <c r="X13" s="1089"/>
      <c r="Y13" s="1089"/>
      <c r="AW13" s="1120" t="s">
        <v>140</v>
      </c>
      <c r="AX13" s="1120" t="s">
        <v>140</v>
      </c>
      <c r="BB13" s="1120" t="s">
        <v>2742</v>
      </c>
      <c r="BC13" s="1120" t="s">
        <v>2743</v>
      </c>
      <c r="BE13" s="1120">
        <v>2011</v>
      </c>
      <c r="BF13" s="1120" t="s">
        <v>2744</v>
      </c>
      <c r="BH13" s="1068" t="s">
        <v>2745</v>
      </c>
      <c r="BJ13" s="1068" t="s">
        <v>2727</v>
      </c>
      <c r="BL13" s="1068" t="s">
        <v>2727</v>
      </c>
      <c r="BN13" s="1068" t="s">
        <v>2746</v>
      </c>
      <c r="BQ13" s="1281">
        <v>4213783</v>
      </c>
      <c r="BR13" s="1068" t="s">
        <v>2706</v>
      </c>
      <c r="BS13" s="1429"/>
      <c r="BT13" s="1070"/>
      <c r="BU13" s="1070"/>
      <c r="BV13" s="1070"/>
      <c r="BW13" s="1694"/>
      <c r="BX13" s="1690"/>
    </row>
    <row customHeight="1" ht="11.25">
      <c r="A14" s="1074" t="s">
        <v>2747</v>
      </c>
      <c r="B14" s="1075">
        <v>2012</v>
      </c>
      <c r="I14" s="1076" t="s">
        <v>147</v>
      </c>
      <c r="J14" s="1067" t="s">
        <v>2748</v>
      </c>
      <c r="N14" s="1067" t="s">
        <v>2749</v>
      </c>
      <c r="V14" s="1083">
        <v>13</v>
      </c>
      <c r="W14" s="1084"/>
      <c r="X14" s="1084" t="s">
        <v>2558</v>
      </c>
      <c r="Y14" s="1075" t="s">
        <v>2525</v>
      </c>
      <c r="AW14" s="1120" t="s">
        <v>142</v>
      </c>
      <c r="AX14" s="1120" t="s">
        <v>142</v>
      </c>
      <c r="AZ14" s="1067" t="s">
        <v>2750</v>
      </c>
      <c r="BB14" s="1120" t="s">
        <v>2751</v>
      </c>
      <c r="BC14" s="1120" t="s">
        <v>2743</v>
      </c>
      <c r="BE14" s="1120">
        <v>2012</v>
      </c>
      <c r="BH14" s="1068" t="s">
        <v>2666</v>
      </c>
      <c r="BJ14" s="1217" t="s">
        <v>2752</v>
      </c>
      <c r="BL14" s="1217" t="s">
        <v>2752</v>
      </c>
      <c r="BN14" s="1068" t="s">
        <v>2753</v>
      </c>
      <c r="BQ14" s="1281">
        <v>4213782</v>
      </c>
      <c r="BR14" s="1068" t="s">
        <v>316</v>
      </c>
      <c r="BS14" s="1429"/>
      <c r="BT14" s="1070"/>
      <c r="BU14" s="1070"/>
      <c r="BV14" s="1070"/>
      <c r="BW14" s="1694"/>
      <c r="BX14" s="1690"/>
    </row>
    <row customHeight="1" ht="19.5">
      <c r="A15" s="1074" t="s">
        <v>2754</v>
      </c>
      <c r="B15" s="1075">
        <v>2013</v>
      </c>
      <c r="E15" s="1698" t="s">
        <v>2755</v>
      </c>
      <c r="G15" s="1067" t="s">
        <v>2756</v>
      </c>
      <c r="H15" s="1067" t="s">
        <v>2757</v>
      </c>
      <c r="I15" s="1078" t="s">
        <v>152</v>
      </c>
      <c r="J15" s="1089" t="s">
        <v>707</v>
      </c>
      <c r="N15" s="1158" t="s">
        <v>2758</v>
      </c>
      <c r="X15" s="1087"/>
      <c r="AW15" s="1120" t="s">
        <v>147</v>
      </c>
      <c r="AX15" s="1120" t="s">
        <v>147</v>
      </c>
      <c r="AZ15" s="1120" t="s">
        <v>2677</v>
      </c>
      <c r="BB15" s="1120" t="s">
        <v>2759</v>
      </c>
      <c r="BC15" s="1120" t="s">
        <v>2743</v>
      </c>
      <c r="BE15" s="1120">
        <v>2013</v>
      </c>
      <c r="BH15" s="1068" t="s">
        <v>2682</v>
      </c>
      <c r="BJ15" s="1217" t="s">
        <v>2760</v>
      </c>
      <c r="BL15" s="1217" t="s">
        <v>2760</v>
      </c>
      <c r="BN15" s="1068" t="s">
        <v>2761</v>
      </c>
      <c r="BR15" s="1070"/>
      <c r="BS15" s="1431"/>
      <c r="BT15" s="1070"/>
      <c r="BU15" s="1070"/>
      <c r="BV15" s="1070"/>
      <c r="BW15" s="1694"/>
      <c r="BX15" s="1690"/>
    </row>
    <row customHeight="1" ht="21">
      <c r="A16" s="1870" t="s">
        <v>2762</v>
      </c>
      <c r="B16" s="1075">
        <v>2014</v>
      </c>
      <c r="E16" s="1699" t="s">
        <v>2763</v>
      </c>
      <c r="G16" s="1076" t="s">
        <v>2764</v>
      </c>
      <c r="H16" s="1076" t="s">
        <v>2765</v>
      </c>
      <c r="I16" s="1078" t="s">
        <v>157</v>
      </c>
      <c r="J16" s="1089" t="s">
        <v>680</v>
      </c>
      <c r="N16" s="1158" t="s">
        <v>2766</v>
      </c>
      <c r="AW16" s="1120" t="s">
        <v>152</v>
      </c>
      <c r="AX16" s="1120" t="s">
        <v>152</v>
      </c>
      <c r="AZ16" s="1120" t="s">
        <v>2693</v>
      </c>
      <c r="BB16" s="1120" t="s">
        <v>2767</v>
      </c>
      <c r="BC16" s="1120" t="s">
        <v>2743</v>
      </c>
      <c r="BE16" s="1120">
        <v>2014</v>
      </c>
      <c r="BH16" s="1068" t="s">
        <v>2698</v>
      </c>
      <c r="BJ16" s="1217" t="s">
        <v>2768</v>
      </c>
      <c r="BL16" s="1217" t="s">
        <v>2768</v>
      </c>
      <c r="BN16" s="1068" t="s">
        <v>2769</v>
      </c>
      <c r="BR16" s="1070"/>
      <c r="BS16" s="1431"/>
      <c r="BT16" s="1070"/>
      <c r="BU16" s="1070"/>
      <c r="BV16" s="1070"/>
      <c r="BW16" s="1694"/>
      <c r="BX16" s="1690"/>
    </row>
    <row customHeight="1" ht="21">
      <c r="A17" s="1074" t="s">
        <v>2770</v>
      </c>
      <c r="B17" s="1075">
        <v>2015</v>
      </c>
      <c r="G17" s="1076" t="s">
        <v>2718</v>
      </c>
      <c r="H17" s="1076" t="s">
        <v>2718</v>
      </c>
      <c r="I17" s="1076" t="s">
        <v>137</v>
      </c>
      <c r="N17" s="1158" t="s">
        <v>2771</v>
      </c>
      <c r="X17" s="1087"/>
      <c r="AW17" s="1120" t="s">
        <v>157</v>
      </c>
      <c r="AX17" s="1120" t="s">
        <v>157</v>
      </c>
      <c r="AZ17" s="1120" t="s">
        <v>2772</v>
      </c>
      <c r="BB17" s="1120" t="s">
        <v>2773</v>
      </c>
      <c r="BC17" s="1120" t="s">
        <v>2626</v>
      </c>
      <c r="BE17" s="1120">
        <v>2015</v>
      </c>
      <c r="BH17" s="1068" t="s">
        <v>2714</v>
      </c>
      <c r="BJ17" s="1217" t="s">
        <v>2774</v>
      </c>
      <c r="BL17" s="1217" t="s">
        <v>2774</v>
      </c>
      <c r="BN17" s="1068" t="s">
        <v>2775</v>
      </c>
      <c r="BR17" s="1067" t="s">
        <v>2569</v>
      </c>
      <c r="BS17" s="1428"/>
      <c r="BU17" s="1067" t="s">
        <v>2776</v>
      </c>
      <c r="BV17" s="1070"/>
      <c r="BW17" s="1690"/>
      <c r="BX17" s="1692" t="s">
        <v>2777</v>
      </c>
      <c r="CA17" s="1067" t="s">
        <v>2778</v>
      </c>
      <c r="CD17" s="1067" t="s">
        <v>2779</v>
      </c>
    </row>
    <row customHeight="1" ht="21">
      <c r="A18" s="1074" t="s">
        <v>2780</v>
      </c>
      <c r="B18" s="1075">
        <v>2016</v>
      </c>
      <c r="E18" s="2005" t="s">
        <v>2781</v>
      </c>
      <c r="I18" s="1076" t="s">
        <v>166</v>
      </c>
      <c r="N18" s="1158" t="s">
        <v>2782</v>
      </c>
      <c r="X18" s="1087"/>
      <c r="AW18" s="1120" t="s">
        <v>137</v>
      </c>
      <c r="AX18" s="1120" t="s">
        <v>137</v>
      </c>
      <c r="BB18" s="1120" t="s">
        <v>2783</v>
      </c>
      <c r="BC18" s="1120" t="s">
        <v>2626</v>
      </c>
      <c r="BE18" s="1120">
        <v>2016</v>
      </c>
      <c r="BH18" s="1068" t="s">
        <v>2728</v>
      </c>
      <c r="BJ18" s="1217" t="s">
        <v>2784</v>
      </c>
      <c r="BL18" s="1217" t="s">
        <v>2784</v>
      </c>
      <c r="BN18" s="1068" t="s">
        <v>2785</v>
      </c>
      <c r="BQ18" s="1432" t="s">
        <v>2598</v>
      </c>
      <c r="BR18" s="1159" t="s">
        <v>2599</v>
      </c>
      <c r="BS18" s="274"/>
      <c r="BT18" s="1432" t="s">
        <v>2786</v>
      </c>
      <c r="BU18" s="1159" t="s">
        <v>2787</v>
      </c>
      <c r="BV18" s="1070"/>
      <c r="BW18" s="1697" t="s">
        <v>2788</v>
      </c>
      <c r="BX18" s="1691" t="s">
        <v>2789</v>
      </c>
      <c r="BZ18" s="1432" t="s">
        <v>2790</v>
      </c>
      <c r="CA18" s="1159" t="s">
        <v>2791</v>
      </c>
      <c r="CC18" s="1432" t="s">
        <v>2792</v>
      </c>
      <c r="CD18" s="1159" t="s">
        <v>2793</v>
      </c>
    </row>
    <row customHeight="1" ht="21">
      <c r="A19" s="1870" t="s">
        <v>2794</v>
      </c>
      <c r="B19" s="1075">
        <v>2017</v>
      </c>
      <c r="E19" s="1074" t="s">
        <v>291</v>
      </c>
      <c r="I19" s="1076" t="s">
        <v>171</v>
      </c>
      <c r="N19" s="1158" t="s">
        <v>2795</v>
      </c>
      <c r="X19" s="1087"/>
      <c r="AW19" s="1120" t="s">
        <v>166</v>
      </c>
      <c r="AX19" s="1120" t="s">
        <v>166</v>
      </c>
      <c r="AZ19" s="1067" t="s">
        <v>2796</v>
      </c>
      <c r="BB19" s="1120" t="s">
        <v>2797</v>
      </c>
      <c r="BC19" s="1120" t="s">
        <v>2626</v>
      </c>
      <c r="BE19" s="1120">
        <v>2017</v>
      </c>
      <c r="BH19" s="1068" t="s">
        <v>2798</v>
      </c>
      <c r="BJ19" s="1217" t="s">
        <v>2799</v>
      </c>
      <c r="BL19" s="1217" t="s">
        <v>2799</v>
      </c>
      <c r="BQ19" s="1281">
        <v>4190064</v>
      </c>
      <c r="BR19" s="1068" t="s">
        <v>2800</v>
      </c>
      <c r="BS19" s="1429"/>
      <c r="BT19" s="1281">
        <v>4189671</v>
      </c>
      <c r="BU19" s="1068" t="s">
        <v>2801</v>
      </c>
      <c r="BV19" s="1070"/>
      <c r="BW19" s="1695">
        <v>4189706</v>
      </c>
      <c r="BX19" s="1693" t="s">
        <v>2802</v>
      </c>
      <c r="BZ19" s="1281">
        <v>4189714</v>
      </c>
      <c r="CA19" s="1068" t="s">
        <v>2803</v>
      </c>
      <c r="CC19" s="1281">
        <v>4189708</v>
      </c>
      <c r="CD19" s="1068" t="s">
        <v>2804</v>
      </c>
    </row>
    <row customHeight="1" ht="21">
      <c r="A20" s="1074" t="s">
        <v>2805</v>
      </c>
      <c r="B20" s="1075">
        <v>2018</v>
      </c>
      <c r="E20" s="1074" t="s">
        <v>2558</v>
      </c>
      <c r="I20" s="1076" t="s">
        <v>144</v>
      </c>
      <c r="N20" s="1158" t="s">
        <v>2806</v>
      </c>
      <c r="AW20" s="1120" t="s">
        <v>171</v>
      </c>
      <c r="AX20" s="1120" t="s">
        <v>171</v>
      </c>
      <c r="AZ20" s="1120" t="s">
        <v>2807</v>
      </c>
      <c r="BB20" s="1120" t="s">
        <v>2808</v>
      </c>
      <c r="BC20" s="1120" t="s">
        <v>2743</v>
      </c>
      <c r="BE20" s="1120">
        <v>2018</v>
      </c>
      <c r="BH20" s="1068" t="s">
        <v>2739</v>
      </c>
      <c r="BJ20" s="1068" t="s">
        <v>2666</v>
      </c>
      <c r="BL20" s="1068" t="s">
        <v>2666</v>
      </c>
      <c r="BQ20" s="1281">
        <v>4190065</v>
      </c>
      <c r="BR20" s="1068" t="s">
        <v>2809</v>
      </c>
      <c r="BS20" s="1429"/>
      <c r="BT20" s="1281">
        <v>4189672</v>
      </c>
      <c r="BU20" s="1068" t="s">
        <v>2810</v>
      </c>
      <c r="BV20" s="1070"/>
      <c r="BW20" s="1695">
        <v>4189705</v>
      </c>
      <c r="BX20" s="1693" t="s">
        <v>2811</v>
      </c>
      <c r="BZ20" s="1281">
        <v>4189713</v>
      </c>
      <c r="CA20" s="1068" t="s">
        <v>2811</v>
      </c>
      <c r="CC20" s="1281">
        <v>4189709</v>
      </c>
      <c r="CD20" s="1068" t="s">
        <v>2812</v>
      </c>
    </row>
    <row customHeight="1" ht="21">
      <c r="A21" s="1074" t="s">
        <v>2813</v>
      </c>
      <c r="B21" s="1075">
        <v>2019</v>
      </c>
      <c r="I21" s="1076" t="s">
        <v>180</v>
      </c>
      <c r="N21" s="1158" t="s">
        <v>2814</v>
      </c>
      <c r="AW21" s="1120" t="s">
        <v>144</v>
      </c>
      <c r="AX21" s="1120" t="s">
        <v>144</v>
      </c>
      <c r="AZ21" s="1120" t="s">
        <v>2815</v>
      </c>
      <c r="BB21" s="1120" t="s">
        <v>2816</v>
      </c>
      <c r="BC21" s="1120" t="s">
        <v>2626</v>
      </c>
      <c r="BE21" s="1120">
        <v>2019</v>
      </c>
      <c r="BH21" s="1068" t="s">
        <v>2746</v>
      </c>
      <c r="BJ21" s="1068" t="s">
        <v>2682</v>
      </c>
      <c r="BL21" s="1068" t="s">
        <v>2682</v>
      </c>
      <c r="BQ21" s="1281">
        <v>4190066</v>
      </c>
      <c r="BR21" s="1068" t="s">
        <v>2817</v>
      </c>
      <c r="BS21" s="1429"/>
      <c r="BT21" s="1281">
        <v>4189673</v>
      </c>
      <c r="BU21" s="1068" t="s">
        <v>2818</v>
      </c>
      <c r="BV21" s="1070"/>
      <c r="BW21" s="1695">
        <v>4189707</v>
      </c>
      <c r="BX21" s="1693" t="s">
        <v>2819</v>
      </c>
      <c r="BZ21" s="1281">
        <v>4189712</v>
      </c>
      <c r="CA21" s="1068" t="s">
        <v>2820</v>
      </c>
      <c r="CC21" s="1281">
        <v>4189710</v>
      </c>
      <c r="CD21" s="1068" t="s">
        <v>2821</v>
      </c>
    </row>
    <row customHeight="1" ht="21">
      <c r="A22" s="1074" t="s">
        <v>2822</v>
      </c>
      <c r="B22" s="1075">
        <v>2020</v>
      </c>
      <c r="N22" s="1158" t="s">
        <v>2823</v>
      </c>
      <c r="AW22" s="1120" t="s">
        <v>180</v>
      </c>
      <c r="AX22" s="1120" t="s">
        <v>180</v>
      </c>
      <c r="AZ22" s="1120" t="s">
        <v>2824</v>
      </c>
      <c r="BB22" s="1120" t="s">
        <v>2825</v>
      </c>
      <c r="BC22" s="1120" t="s">
        <v>2626</v>
      </c>
      <c r="BE22" s="1120">
        <v>2020</v>
      </c>
      <c r="BH22" s="1068" t="s">
        <v>2753</v>
      </c>
      <c r="BJ22" s="1068" t="s">
        <v>2698</v>
      </c>
      <c r="BL22" s="1068" t="s">
        <v>2698</v>
      </c>
      <c r="BQ22" s="1281">
        <v>4190067</v>
      </c>
      <c r="BR22" s="1068" t="s">
        <v>2826</v>
      </c>
      <c r="BS22" s="1429"/>
      <c r="BT22" s="1281">
        <v>4189674</v>
      </c>
      <c r="BU22" s="1068" t="s">
        <v>2827</v>
      </c>
      <c r="BV22" s="1070"/>
      <c r="BW22" s="1070"/>
      <c r="CC22" s="1281">
        <v>4189711</v>
      </c>
      <c r="CD22" s="1068" t="s">
        <v>417</v>
      </c>
    </row>
    <row customHeight="1" ht="21">
      <c r="A23" s="1074" t="s">
        <v>2828</v>
      </c>
      <c r="B23" s="1075">
        <v>2021</v>
      </c>
      <c r="AW23" s="1120" t="s">
        <v>185</v>
      </c>
      <c r="AX23" s="1120" t="s">
        <v>185</v>
      </c>
      <c r="AZ23" s="1120" t="s">
        <v>2829</v>
      </c>
      <c r="BB23" s="1120" t="s">
        <v>2830</v>
      </c>
      <c r="BC23" s="1120" t="s">
        <v>2535</v>
      </c>
      <c r="BE23" s="1120">
        <v>2021</v>
      </c>
      <c r="BH23" s="1068" t="s">
        <v>2761</v>
      </c>
      <c r="BJ23" s="1068" t="s">
        <v>2714</v>
      </c>
      <c r="BL23" s="1068" t="s">
        <v>2714</v>
      </c>
      <c r="BQ23" s="1281">
        <v>4190068</v>
      </c>
      <c r="BR23" s="1068" t="s">
        <v>2831</v>
      </c>
      <c r="BS23" s="1429"/>
      <c r="BT23" s="1281">
        <v>4189675</v>
      </c>
      <c r="BU23" s="1068" t="s">
        <v>2832</v>
      </c>
      <c r="BV23" s="1070"/>
      <c r="BW23" s="1070"/>
      <c r="CC23" s="1281">
        <v>5110778</v>
      </c>
      <c r="CD23" s="1068" t="s">
        <v>2833</v>
      </c>
    </row>
    <row customHeight="1" ht="21">
      <c r="A24" s="1074" t="s">
        <v>2834</v>
      </c>
      <c r="B24" s="1075">
        <v>2022</v>
      </c>
      <c r="AW24" s="1120" t="s">
        <v>190</v>
      </c>
      <c r="AX24" s="1120" t="s">
        <v>190</v>
      </c>
      <c r="AZ24" s="1120" t="s">
        <v>2835</v>
      </c>
      <c r="BB24" s="1120" t="s">
        <v>2836</v>
      </c>
      <c r="BC24" s="1120" t="s">
        <v>2837</v>
      </c>
      <c r="BE24" s="1120">
        <v>2022</v>
      </c>
      <c r="BH24" s="1068" t="s">
        <v>2769</v>
      </c>
      <c r="BJ24" s="1068" t="s">
        <v>2728</v>
      </c>
      <c r="BL24" s="1068" t="s">
        <v>2728</v>
      </c>
      <c r="BQ24" s="1281">
        <v>4190069</v>
      </c>
      <c r="BR24" s="1068" t="s">
        <v>2838</v>
      </c>
      <c r="BS24" s="1429"/>
      <c r="BT24" s="1281">
        <v>4189676</v>
      </c>
      <c r="BU24" s="1068" t="s">
        <v>2839</v>
      </c>
      <c r="BV24" s="1070"/>
      <c r="BW24" s="1070"/>
      <c r="CC24" s="1281">
        <v>25575374</v>
      </c>
      <c r="CD24" s="1068" t="s">
        <v>2840</v>
      </c>
    </row>
    <row customHeight="1" ht="11.25">
      <c r="A25" s="1074" t="s">
        <v>2841</v>
      </c>
      <c r="B25" s="1075">
        <v>2023</v>
      </c>
      <c r="AW25" s="1120" t="s">
        <v>195</v>
      </c>
      <c r="AX25" s="1120" t="s">
        <v>195</v>
      </c>
      <c r="AZ25" s="1120" t="s">
        <v>2842</v>
      </c>
      <c r="BB25" s="1120" t="s">
        <v>2843</v>
      </c>
      <c r="BC25" s="1120" t="s">
        <v>2837</v>
      </c>
      <c r="BE25" s="1120">
        <v>2023</v>
      </c>
      <c r="BH25" s="1068" t="s">
        <v>2775</v>
      </c>
      <c r="BJ25" s="1068" t="s">
        <v>2798</v>
      </c>
      <c r="BL25" s="1068" t="s">
        <v>2798</v>
      </c>
      <c r="BQ25" s="1281">
        <v>4190070</v>
      </c>
      <c r="BR25" s="1068" t="s">
        <v>2844</v>
      </c>
      <c r="BS25" s="1429"/>
      <c r="BT25" s="1281">
        <v>4189677</v>
      </c>
      <c r="BU25" s="1068" t="s">
        <v>2845</v>
      </c>
      <c r="BV25" s="1070"/>
      <c r="BW25" s="1070"/>
    </row>
    <row customHeight="1" ht="11.25">
      <c r="A26" s="1074" t="s">
        <v>2846</v>
      </c>
      <c r="B26" s="1075">
        <v>2024</v>
      </c>
      <c r="J26" s="1731" t="s">
        <v>2847</v>
      </c>
      <c r="AX26" s="1120" t="s">
        <v>200</v>
      </c>
      <c r="AZ26" s="1120" t="s">
        <v>2721</v>
      </c>
      <c r="BB26" s="1120" t="s">
        <v>2848</v>
      </c>
      <c r="BC26" s="1120" t="s">
        <v>2837</v>
      </c>
      <c r="BE26" s="1120">
        <v>2024</v>
      </c>
      <c r="BH26" s="1068" t="s">
        <v>2785</v>
      </c>
      <c r="BJ26" s="1068" t="s">
        <v>2739</v>
      </c>
      <c r="BL26" s="1068" t="s">
        <v>2739</v>
      </c>
      <c r="BQ26" s="1281">
        <v>4190071</v>
      </c>
      <c r="BR26" s="1068" t="s">
        <v>2849</v>
      </c>
      <c r="BS26" s="1429"/>
      <c r="BV26" s="1070"/>
      <c r="BW26" s="1070"/>
    </row>
    <row customHeight="1" ht="11.25">
      <c r="A27" s="1074" t="s">
        <v>2850</v>
      </c>
      <c r="B27" s="1075">
        <v>2025</v>
      </c>
      <c r="J27" s="176" t="s">
        <v>103</v>
      </c>
      <c r="AX27" s="1120" t="s">
        <v>149</v>
      </c>
      <c r="BB27" s="1120" t="s">
        <v>2851</v>
      </c>
      <c r="BC27" s="1120" t="s">
        <v>2837</v>
      </c>
      <c r="BE27" s="1120">
        <v>2025</v>
      </c>
      <c r="BH27" s="1070" t="s">
        <v>22</v>
      </c>
      <c r="BJ27" s="1068" t="s">
        <v>2746</v>
      </c>
      <c r="BL27" s="1068" t="s">
        <v>2746</v>
      </c>
      <c r="BN27" s="1070" t="s">
        <v>22</v>
      </c>
      <c r="BQ27" s="1281">
        <v>4190072</v>
      </c>
      <c r="BR27" s="1068" t="s">
        <v>2852</v>
      </c>
      <c r="BS27" s="1429"/>
      <c r="BV27" s="1070"/>
      <c r="BW27" s="1070"/>
    </row>
    <row customHeight="1" ht="11.25">
      <c r="A28" s="1074" t="s">
        <v>2853</v>
      </c>
      <c r="D28" s="1101"/>
      <c r="E28" s="1102"/>
      <c r="F28" s="1102"/>
      <c r="H28" s="1103" t="s">
        <v>2854</v>
      </c>
      <c r="AX28" s="1120" t="s">
        <v>209</v>
      </c>
      <c r="AZ28" s="1067" t="s">
        <v>2855</v>
      </c>
      <c r="BB28" s="1120" t="s">
        <v>2856</v>
      </c>
      <c r="BC28" s="1120" t="s">
        <v>2857</v>
      </c>
      <c r="BE28" s="1120">
        <v>2026</v>
      </c>
      <c r="BH28" s="1070" t="s">
        <v>22</v>
      </c>
      <c r="BJ28" s="1068" t="s">
        <v>2753</v>
      </c>
      <c r="BL28" s="1068" t="s">
        <v>2753</v>
      </c>
      <c r="BN28" s="1070" t="s">
        <v>22</v>
      </c>
      <c r="BQ28" s="1281">
        <v>4190073</v>
      </c>
      <c r="BR28" s="1068" t="s">
        <v>2858</v>
      </c>
      <c r="BS28" s="1429"/>
      <c r="BV28" s="1070"/>
      <c r="BW28" s="1070"/>
    </row>
    <row customHeight="1" ht="11.25">
      <c r="A29" s="1074" t="s">
        <v>2859</v>
      </c>
      <c r="D29" s="1104" t="s">
        <v>2860</v>
      </c>
      <c r="E29" s="1105" t="str">
        <f>IF(TEMPLATE_GROUP="","",INDEX(StartDateList,MATCH(TEMPLATE_GROUP,CodeTemplateList,0),1))</f>
        <v>01.07.2025</v>
      </c>
      <c r="F29" s="1105" t="str">
        <f>IF(TEMPLATE_GROUP="","",INDEX(EndDateList,MATCH(TEMPLATE_GROUP,CodeTemplateList,0),1))</f>
        <v>30.09.2025</v>
      </c>
      <c r="H29" s="1106" t="s">
        <v>2861</v>
      </c>
      <c r="AX29" s="1120" t="s">
        <v>214</v>
      </c>
      <c r="AZ29" s="1120" t="s">
        <v>2520</v>
      </c>
      <c r="BB29" s="1120" t="s">
        <v>2721</v>
      </c>
      <c r="BC29" s="1091"/>
      <c r="BE29" s="1120">
        <v>2027</v>
      </c>
      <c r="BJ29" s="1068" t="s">
        <v>2761</v>
      </c>
      <c r="BL29" s="1068" t="s">
        <v>2761</v>
      </c>
    </row>
    <row customHeight="1" ht="11.25">
      <c r="A30" s="1074" t="s">
        <v>2862</v>
      </c>
      <c r="D30" s="1107"/>
      <c r="E30" s="1108"/>
      <c r="F30" s="1108"/>
      <c r="AX30" s="1120" t="s">
        <v>219</v>
      </c>
      <c r="AZ30" s="1120" t="s">
        <v>2547</v>
      </c>
      <c r="BE30" s="1120">
        <v>2028</v>
      </c>
      <c r="BJ30" s="1068" t="s">
        <v>2863</v>
      </c>
      <c r="BL30" s="1068" t="s">
        <v>2863</v>
      </c>
    </row>
    <row customHeight="1" ht="12.75">
      <c r="A31" s="1074" t="s">
        <v>2864</v>
      </c>
      <c r="D31" s="1101"/>
      <c r="E31" s="1102"/>
      <c r="F31" s="1102"/>
      <c r="H31" s="1109"/>
      <c r="AX31" s="1120" t="s">
        <v>224</v>
      </c>
      <c r="AZ31" s="1120" t="s">
        <v>2865</v>
      </c>
      <c r="BE31" s="1120">
        <v>2029</v>
      </c>
      <c r="BJ31" s="1068" t="s">
        <v>2866</v>
      </c>
      <c r="BL31" s="1068" t="s">
        <v>2866</v>
      </c>
    </row>
    <row customHeight="1" ht="11.25">
      <c r="A32" s="1074" t="s">
        <v>2867</v>
      </c>
      <c r="D32" s="1104" t="s">
        <v>2868</v>
      </c>
      <c r="E32" s="1105" t="str">
        <f>IF(TEMPLATE_GROUP="","",INDEX(StartDateList,MATCH(TEMPLATE_GROUP,CodeTemplateList,0),1))</f>
        <v>01.07.2025</v>
      </c>
      <c r="F32" s="1105" t="str">
        <f>IF(TEMPLATE_GROUP="","",INDEX(EndDateList,MATCH(TEMPLATE_GROUP,CodeTemplateList,0),1))</f>
        <v>30.09.2025</v>
      </c>
      <c r="H32" s="1110" t="s">
        <v>2869</v>
      </c>
      <c r="O32" s="1074" t="s">
        <v>2518</v>
      </c>
      <c r="AX32" s="1120" t="s">
        <v>228</v>
      </c>
      <c r="AZ32" s="1120" t="s">
        <v>2614</v>
      </c>
      <c r="BE32" s="1120">
        <v>2030</v>
      </c>
      <c r="BJ32" s="1068" t="s">
        <v>2769</v>
      </c>
      <c r="BL32" s="1068" t="s">
        <v>2769</v>
      </c>
    </row>
    <row customHeight="1" ht="11.25">
      <c r="A33" s="1074" t="s">
        <v>2870</v>
      </c>
      <c r="O33" s="1074" t="s">
        <v>2544</v>
      </c>
      <c r="AX33" s="1120" t="s">
        <v>233</v>
      </c>
      <c r="AZ33" s="1120" t="s">
        <v>2519</v>
      </c>
      <c r="BE33" s="1120">
        <v>2031</v>
      </c>
      <c r="BJ33" s="1068" t="s">
        <v>2775</v>
      </c>
      <c r="BL33" s="1068" t="s">
        <v>2775</v>
      </c>
    </row>
    <row customHeight="1" ht="11.25">
      <c r="A34" s="1074" t="s">
        <v>2871</v>
      </c>
      <c r="O34" s="1074" t="s">
        <v>2579</v>
      </c>
      <c r="AX34" s="1120" t="s">
        <v>2872</v>
      </c>
      <c r="BE34" s="1120">
        <v>2032</v>
      </c>
      <c r="BJ34" s="1068" t="s">
        <v>2785</v>
      </c>
      <c r="BL34" s="1068" t="s">
        <v>2785</v>
      </c>
    </row>
    <row customHeight="1" ht="11.25">
      <c r="A35" s="1074" t="s">
        <v>2873</v>
      </c>
      <c r="O35" s="1074" t="s">
        <v>2612</v>
      </c>
      <c r="AX35" s="1120" t="s">
        <v>2874</v>
      </c>
      <c r="AZ35" s="1067" t="s">
        <v>2875</v>
      </c>
      <c r="BE35" s="1120">
        <v>2033</v>
      </c>
      <c r="BL35" s="1068" t="s">
        <v>2876</v>
      </c>
    </row>
    <row customHeight="1" ht="11.25">
      <c r="A36" s="1870" t="s">
        <v>2877</v>
      </c>
      <c r="D36" s="1111" t="s">
        <v>2878</v>
      </c>
      <c r="E36" s="1112" t="s">
        <v>931</v>
      </c>
      <c r="F36" s="1113" t="str">
        <f>INDEX(E37:E41,MATCH(TEMPLATE_SPHERE,F37:F41,0))</f>
        <v>теплоснабжения</v>
      </c>
      <c r="G36" s="1113" t="str">
        <f>INDEX(G37:G41,MATCH(TEMPLATE_SPHERE,F37:F41,0))</f>
        <v>теплоснабжение</v>
      </c>
      <c r="O36" s="1074" t="s">
        <v>2637</v>
      </c>
      <c r="AX36" s="1120" t="s">
        <v>2879</v>
      </c>
      <c r="AZ36" s="1120" t="s">
        <v>2519</v>
      </c>
      <c r="BE36" s="1120">
        <v>2034</v>
      </c>
      <c r="BL36" s="1068" t="s">
        <v>2880</v>
      </c>
    </row>
    <row customHeight="1" ht="11.25">
      <c r="A37" s="1074" t="s">
        <v>2881</v>
      </c>
      <c r="E37" s="407" t="s">
        <v>2882</v>
      </c>
      <c r="F37" s="1114" t="s">
        <v>931</v>
      </c>
      <c r="G37" s="407" t="s">
        <v>2883</v>
      </c>
      <c r="O37" s="1074" t="s">
        <v>2656</v>
      </c>
      <c r="AX37" s="1120" t="s">
        <v>2884</v>
      </c>
      <c r="AZ37" s="1120" t="s">
        <v>2546</v>
      </c>
      <c r="BE37" s="1120">
        <v>2035</v>
      </c>
    </row>
    <row customHeight="1" ht="11.25">
      <c r="A38" s="1074" t="s">
        <v>2885</v>
      </c>
      <c r="E38" s="407" t="s">
        <v>2886</v>
      </c>
      <c r="F38" s="1115" t="s">
        <v>977</v>
      </c>
      <c r="G38" s="407" t="s">
        <v>2887</v>
      </c>
      <c r="O38" s="1074" t="s">
        <v>2673</v>
      </c>
      <c r="AX38" s="1120" t="s">
        <v>2888</v>
      </c>
      <c r="AZ38" s="1120" t="s">
        <v>2580</v>
      </c>
      <c r="BE38" s="1120">
        <v>2036</v>
      </c>
      <c r="BH38" s="1067" t="s">
        <v>2889</v>
      </c>
      <c r="BJ38" s="1067" t="s">
        <v>2890</v>
      </c>
      <c r="BL38" s="1067" t="s">
        <v>2891</v>
      </c>
      <c r="BN38" s="1067" t="s">
        <v>2892</v>
      </c>
    </row>
    <row customHeight="1" ht="11.25">
      <c r="A39" s="1074" t="s">
        <v>2893</v>
      </c>
      <c r="E39" s="407" t="s">
        <v>2894</v>
      </c>
      <c r="F39" s="1115" t="s">
        <v>1030</v>
      </c>
      <c r="G39" s="407" t="s">
        <v>2895</v>
      </c>
      <c r="O39" s="1074" t="s">
        <v>2689</v>
      </c>
      <c r="AX39" s="1120" t="s">
        <v>154</v>
      </c>
      <c r="AZ39" s="1120" t="s">
        <v>2613</v>
      </c>
      <c r="BE39" s="1120">
        <v>2037</v>
      </c>
      <c r="BH39" s="1068" t="s">
        <v>2896</v>
      </c>
      <c r="BJ39" s="1217" t="s">
        <v>2896</v>
      </c>
      <c r="BL39" s="1217" t="s">
        <v>2896</v>
      </c>
      <c r="BN39" s="1068" t="s">
        <v>2897</v>
      </c>
    </row>
    <row customHeight="1" ht="11.25">
      <c r="A40" s="1074" t="s">
        <v>2898</v>
      </c>
      <c r="E40" s="407" t="s">
        <v>2899</v>
      </c>
      <c r="F40" s="1115" t="s">
        <v>1017</v>
      </c>
      <c r="G40" s="407" t="s">
        <v>2900</v>
      </c>
      <c r="O40" s="1074" t="s">
        <v>2705</v>
      </c>
      <c r="AX40" s="1120" t="s">
        <v>111</v>
      </c>
      <c r="BE40" s="1120">
        <v>2038</v>
      </c>
      <c r="BH40" s="1068" t="s">
        <v>2901</v>
      </c>
      <c r="BJ40" s="1217" t="s">
        <v>1151</v>
      </c>
      <c r="BL40" s="1217" t="s">
        <v>1151</v>
      </c>
      <c r="BN40" s="1068" t="s">
        <v>1185</v>
      </c>
    </row>
    <row customHeight="1" ht="11.25">
      <c r="A41" s="1074" t="s">
        <v>2902</v>
      </c>
      <c r="E41" s="407" t="s">
        <v>2903</v>
      </c>
      <c r="F41" s="1115" t="s">
        <v>2904</v>
      </c>
      <c r="G41" s="407" t="s">
        <v>2903</v>
      </c>
      <c r="O41" s="1074" t="s">
        <v>2721</v>
      </c>
      <c r="AX41" s="1120" t="s">
        <v>2905</v>
      </c>
      <c r="AZ41" s="1067" t="s">
        <v>2906</v>
      </c>
      <c r="BE41" s="1120">
        <v>2039</v>
      </c>
      <c r="BH41" s="1068" t="s">
        <v>2907</v>
      </c>
      <c r="BJ41" s="1217" t="s">
        <v>1147</v>
      </c>
      <c r="BL41" s="1217" t="s">
        <v>1147</v>
      </c>
      <c r="BN41" s="1068" t="s">
        <v>1172</v>
      </c>
    </row>
    <row customHeight="1" ht="11.25">
      <c r="A42" s="1074" t="s">
        <v>2908</v>
      </c>
      <c r="AX42" s="1120" t="s">
        <v>2909</v>
      </c>
      <c r="AZ42" s="1120" t="s">
        <v>2518</v>
      </c>
      <c r="BE42" s="1120">
        <v>2040</v>
      </c>
      <c r="BH42" s="1068" t="s">
        <v>1169</v>
      </c>
      <c r="BJ42" s="1217" t="s">
        <v>1149</v>
      </c>
      <c r="BL42" s="1217" t="s">
        <v>1149</v>
      </c>
      <c r="BN42" s="1068" t="s">
        <v>2910</v>
      </c>
    </row>
    <row customHeight="1" ht="11.25">
      <c r="A43" s="1074" t="s">
        <v>2911</v>
      </c>
      <c r="AX43" s="1120" t="s">
        <v>2912</v>
      </c>
      <c r="AZ43" s="1120" t="s">
        <v>2544</v>
      </c>
      <c r="BE43" s="1120">
        <v>2041</v>
      </c>
      <c r="BH43" s="1068" t="s">
        <v>2913</v>
      </c>
      <c r="BJ43" s="1217" t="s">
        <v>2907</v>
      </c>
      <c r="BL43" s="1217" t="s">
        <v>2907</v>
      </c>
      <c r="BN43" s="1068" t="s">
        <v>2914</v>
      </c>
    </row>
    <row customHeight="1" ht="11.25">
      <c r="A44" s="1074" t="s">
        <v>2915</v>
      </c>
      <c r="G44" s="1094">
        <f>YEAR(TODAY())</f>
        <v>2025</v>
      </c>
      <c r="I44" s="799" t="s">
        <v>2916</v>
      </c>
      <c r="J44" s="1089" t="s">
        <v>2917</v>
      </c>
      <c r="K44" s="1089" t="s">
        <v>2918</v>
      </c>
      <c r="AX44" s="1120" t="s">
        <v>2919</v>
      </c>
      <c r="AZ44" s="1120" t="s">
        <v>2579</v>
      </c>
      <c r="BE44" s="1120">
        <v>2042</v>
      </c>
      <c r="BH44" s="1068" t="s">
        <v>2920</v>
      </c>
      <c r="BJ44" s="1217" t="s">
        <v>1169</v>
      </c>
      <c r="BL44" s="1217" t="s">
        <v>1169</v>
      </c>
      <c r="BN44" s="1068" t="s">
        <v>2921</v>
      </c>
    </row>
    <row customHeight="1" ht="11.25">
      <c r="A45" s="1074" t="s">
        <v>2922</v>
      </c>
      <c r="D45" s="1111" t="s">
        <v>2923</v>
      </c>
      <c r="E45" s="1112" t="s">
        <v>2924</v>
      </c>
      <c r="F45" s="797" t="s">
        <v>2925</v>
      </c>
      <c r="G45" s="796" t="s">
        <v>2926</v>
      </c>
      <c r="H45" s="799" t="s">
        <v>2927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159</v>
      </c>
      <c r="AZ45" s="1120" t="s">
        <v>2612</v>
      </c>
      <c r="BE45" s="1120">
        <v>2043</v>
      </c>
      <c r="BH45" s="1068" t="s">
        <v>2928</v>
      </c>
      <c r="BJ45" s="1217" t="s">
        <v>1163</v>
      </c>
      <c r="BL45" s="1217" t="s">
        <v>1163</v>
      </c>
      <c r="BN45" s="1068" t="s">
        <v>2929</v>
      </c>
    </row>
    <row customHeight="1" ht="11.25">
      <c r="A46" s="1074" t="s">
        <v>2930</v>
      </c>
      <c r="E46" s="407" t="s">
        <v>27</v>
      </c>
      <c r="F46" s="1114" t="s">
        <v>2931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2932</v>
      </c>
      <c r="AZ46" s="1120" t="s">
        <v>2637</v>
      </c>
      <c r="BE46" s="1120">
        <v>2044</v>
      </c>
      <c r="BH46" s="1068" t="s">
        <v>1172</v>
      </c>
      <c r="BJ46" s="1217" t="s">
        <v>1153</v>
      </c>
      <c r="BL46" s="1217" t="s">
        <v>1153</v>
      </c>
      <c r="BN46" s="1068" t="s">
        <v>2933</v>
      </c>
    </row>
    <row customHeight="1" ht="11.25">
      <c r="A47" s="1074" t="s">
        <v>2934</v>
      </c>
      <c r="E47" s="407" t="s">
        <v>33</v>
      </c>
      <c r="F47" s="1115" t="s">
        <v>2924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2935</v>
      </c>
      <c r="AZ47" s="1120" t="s">
        <v>2656</v>
      </c>
      <c r="BE47" s="1120">
        <v>2045</v>
      </c>
      <c r="BH47" s="1068" t="s">
        <v>2910</v>
      </c>
      <c r="BJ47" s="1217" t="s">
        <v>1155</v>
      </c>
      <c r="BL47" s="1217" t="s">
        <v>1155</v>
      </c>
      <c r="BN47" s="1068" t="s">
        <v>2936</v>
      </c>
    </row>
    <row customHeight="1" ht="11.25">
      <c r="A48" s="1074" t="s">
        <v>2937</v>
      </c>
      <c r="E48" s="407" t="s">
        <v>2938</v>
      </c>
      <c r="F48" s="1115" t="s">
        <v>2939</v>
      </c>
      <c r="G48" s="1116" t="str">
        <f>_xlfn.IFERROR(IF(f_year="","01.01."&amp;CURRENT_YEAR,"01.01."&amp;f_year),"01.01."&amp;CURRENT_YEAR)</f>
        <v>01.01.2025</v>
      </c>
      <c r="H48" s="1116" t="str">
        <f>_xlfn.IFERROR(IF(f_year="","31.12."&amp;CURRENT_YEAR,"31.12."&amp;f_year),"31.12."&amp;CURRENT_YEAR)</f>
        <v>31.12.2025</v>
      </c>
      <c r="I48" s="1742">
        <f>IF(f_year="",TRUE,FALSE)</f>
        <v>0</v>
      </c>
      <c r="J48" s="1745" t="s">
        <v>2940</v>
      </c>
      <c r="K48" s="1746"/>
      <c r="AX48" s="1120" t="s">
        <v>2941</v>
      </c>
      <c r="AZ48" s="1120" t="s">
        <v>2673</v>
      </c>
      <c r="BE48" s="1120">
        <v>2046</v>
      </c>
      <c r="BH48" s="1068" t="s">
        <v>2914</v>
      </c>
      <c r="BJ48" s="1217" t="s">
        <v>1157</v>
      </c>
      <c r="BL48" s="1217" t="s">
        <v>1157</v>
      </c>
      <c r="BN48" s="1068" t="s">
        <v>2942</v>
      </c>
    </row>
    <row customHeight="1" ht="11.25">
      <c r="A49" s="1074" t="s">
        <v>16</v>
      </c>
      <c r="E49" s="407" t="s">
        <v>2943</v>
      </c>
      <c r="F49" s="1115" t="s">
        <v>2944</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2945</v>
      </c>
      <c r="AZ49" s="1120" t="s">
        <v>2689</v>
      </c>
      <c r="BE49" s="1120">
        <v>2047</v>
      </c>
      <c r="BH49" s="1068" t="s">
        <v>1173</v>
      </c>
      <c r="BJ49" s="1217" t="s">
        <v>1159</v>
      </c>
      <c r="BL49" s="1217" t="s">
        <v>1159</v>
      </c>
    </row>
    <row customHeight="1" ht="11.25">
      <c r="A50" s="1074" t="s">
        <v>2946</v>
      </c>
      <c r="E50" s="407" t="s">
        <v>2947</v>
      </c>
      <c r="F50" s="1115" t="s">
        <v>1143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163</v>
      </c>
      <c r="AZ50" s="1120" t="s">
        <v>2705</v>
      </c>
      <c r="BE50" s="1120">
        <v>2048</v>
      </c>
      <c r="BH50" s="1068" t="s">
        <v>2921</v>
      </c>
      <c r="BJ50" s="1217" t="s">
        <v>1161</v>
      </c>
      <c r="BL50" s="1217" t="s">
        <v>1161</v>
      </c>
    </row>
    <row customHeight="1" ht="11.25">
      <c r="A51" s="1074" t="s">
        <v>2948</v>
      </c>
      <c r="E51" s="407" t="s">
        <v>2949</v>
      </c>
      <c r="F51" s="1115" t="s">
        <v>2950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2951</v>
      </c>
      <c r="AZ51" s="1120" t="s">
        <v>2721</v>
      </c>
      <c r="BE51" s="1120">
        <v>2049</v>
      </c>
      <c r="BH51" s="1068" t="s">
        <v>2929</v>
      </c>
      <c r="BJ51" s="1217" t="s">
        <v>2952</v>
      </c>
      <c r="BL51" s="1217" t="s">
        <v>2952</v>
      </c>
    </row>
    <row customHeight="1" ht="11.25">
      <c r="A52" s="1074" t="s">
        <v>2953</v>
      </c>
      <c r="E52" s="407" t="s">
        <v>2954</v>
      </c>
      <c r="F52" s="1115" t="s">
        <v>2955</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2956</v>
      </c>
      <c r="AZ52" s="1120" t="s">
        <v>2519</v>
      </c>
      <c r="BE52" s="1120">
        <v>2050</v>
      </c>
      <c r="BH52" s="1068" t="s">
        <v>2933</v>
      </c>
      <c r="BJ52" s="1217" t="s">
        <v>1172</v>
      </c>
      <c r="BL52" s="1217" t="s">
        <v>1172</v>
      </c>
    </row>
    <row customHeight="1" ht="11.25">
      <c r="A53" s="1074" t="s">
        <v>2957</v>
      </c>
      <c r="E53" s="407" t="s">
        <v>2958</v>
      </c>
      <c r="F53" s="1115" t="s">
        <v>2958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2959</v>
      </c>
      <c r="K53" s="1746"/>
      <c r="AX53" s="1120" t="s">
        <v>2960</v>
      </c>
      <c r="BE53" s="1120">
        <v>2051</v>
      </c>
      <c r="BH53" s="1068" t="s">
        <v>2936</v>
      </c>
      <c r="BJ53" s="1217" t="s">
        <v>2910</v>
      </c>
      <c r="BL53" s="1217" t="s">
        <v>2910</v>
      </c>
    </row>
    <row customHeight="1" ht="11.25">
      <c r="A54" s="1074" t="s">
        <v>2961</v>
      </c>
      <c r="AX54" s="1120" t="s">
        <v>116</v>
      </c>
      <c r="AZ54" s="1067" t="s">
        <v>2962</v>
      </c>
      <c r="BE54" s="1120">
        <v>2052</v>
      </c>
      <c r="BH54" s="1068" t="s">
        <v>2942</v>
      </c>
      <c r="BJ54" s="1217" t="s">
        <v>2914</v>
      </c>
      <c r="BL54" s="1217" t="s">
        <v>2914</v>
      </c>
    </row>
    <row customHeight="1" ht="11.25">
      <c r="A55" s="1074" t="s">
        <v>2963</v>
      </c>
      <c r="AX55" s="1120" t="s">
        <v>168</v>
      </c>
      <c r="AZ55" s="1120" t="s">
        <v>2521</v>
      </c>
      <c r="BE55" s="1120">
        <v>2053</v>
      </c>
      <c r="BH55" s="1070" t="s">
        <v>22</v>
      </c>
      <c r="BJ55" s="1217" t="s">
        <v>1173</v>
      </c>
      <c r="BL55" s="1217" t="s">
        <v>1173</v>
      </c>
    </row>
    <row customHeight="1" ht="11.25">
      <c r="A56" s="1074" t="s">
        <v>2964</v>
      </c>
      <c r="D56" s="1118" t="s">
        <v>2965</v>
      </c>
      <c r="E56" s="1095" t="s">
        <v>2966</v>
      </c>
      <c r="F56" s="1074" t="s">
        <v>2967</v>
      </c>
      <c r="AX56" s="1120" t="s">
        <v>173</v>
      </c>
      <c r="AZ56" s="1120" t="s">
        <v>2548</v>
      </c>
      <c r="BE56" s="1120">
        <v>2054</v>
      </c>
      <c r="BH56" s="1070" t="s">
        <v>22</v>
      </c>
      <c r="BJ56" s="1217" t="s">
        <v>2921</v>
      </c>
      <c r="BL56" s="1217" t="s">
        <v>2921</v>
      </c>
    </row>
    <row customHeight="1" ht="11.25">
      <c r="A57" s="1074" t="s">
        <v>2968</v>
      </c>
      <c r="D57" s="1118" t="s">
        <v>2969</v>
      </c>
      <c r="E57" s="1095" t="s">
        <v>114</v>
      </c>
      <c r="F57" s="1074" t="s">
        <v>2967</v>
      </c>
      <c r="AX57" s="1120" t="s">
        <v>123</v>
      </c>
      <c r="AZ57" s="1120" t="s">
        <v>2582</v>
      </c>
      <c r="BE57" s="1120">
        <v>2055</v>
      </c>
      <c r="BJ57" s="1217" t="s">
        <v>2929</v>
      </c>
      <c r="BL57" s="1217" t="s">
        <v>2929</v>
      </c>
    </row>
    <row customHeight="1" ht="11.25">
      <c r="A58" s="1074" t="s">
        <v>2970</v>
      </c>
      <c r="D58" s="1118" t="s">
        <v>2971</v>
      </c>
      <c r="E58" s="1095" t="s">
        <v>114</v>
      </c>
      <c r="F58" s="1074" t="s">
        <v>2967</v>
      </c>
      <c r="AX58" s="1120" t="s">
        <v>235</v>
      </c>
      <c r="BE58" s="1120">
        <v>2056</v>
      </c>
      <c r="BJ58" s="1217" t="s">
        <v>2933</v>
      </c>
      <c r="BL58" s="1217" t="s">
        <v>2933</v>
      </c>
    </row>
    <row customHeight="1" ht="11.25">
      <c r="A59" s="1074" t="s">
        <v>2972</v>
      </c>
      <c r="D59" s="1118" t="s">
        <v>263</v>
      </c>
      <c r="E59" s="1095" t="s">
        <v>228</v>
      </c>
      <c r="F59" s="1074" t="s">
        <v>2973</v>
      </c>
      <c r="AX59" s="1120" t="s">
        <v>2974</v>
      </c>
      <c r="AZ59" s="1067" t="s">
        <v>2975</v>
      </c>
      <c r="BE59" s="1120">
        <v>2057</v>
      </c>
      <c r="BJ59" s="1217" t="s">
        <v>2936</v>
      </c>
      <c r="BL59" s="1217" t="s">
        <v>2936</v>
      </c>
    </row>
    <row customHeight="1" ht="11.25">
      <c r="A60" s="1074" t="s">
        <v>2976</v>
      </c>
      <c r="D60" s="1118" t="s">
        <v>2977</v>
      </c>
      <c r="E60" s="1095" t="s">
        <v>228</v>
      </c>
      <c r="F60" s="1074" t="s">
        <v>2973</v>
      </c>
      <c r="AX60" s="1120" t="s">
        <v>2978</v>
      </c>
      <c r="AZ60" s="1120" t="s">
        <v>2522</v>
      </c>
      <c r="BE60" s="1120">
        <v>2058</v>
      </c>
      <c r="BJ60" s="1217" t="s">
        <v>2942</v>
      </c>
      <c r="BL60" s="1217" t="s">
        <v>2942</v>
      </c>
    </row>
    <row customHeight="1" ht="11.25">
      <c r="A61" s="1074" t="s">
        <v>2979</v>
      </c>
      <c r="D61" s="1118" t="s">
        <v>2980</v>
      </c>
      <c r="E61" s="1095" t="s">
        <v>228</v>
      </c>
      <c r="F61" s="1074" t="s">
        <v>2973</v>
      </c>
      <c r="AX61" s="1120" t="s">
        <v>2981</v>
      </c>
      <c r="AZ61" s="1120" t="s">
        <v>2549</v>
      </c>
      <c r="BE61" s="1120">
        <v>2059</v>
      </c>
      <c r="BL61" s="1217" t="s">
        <v>1165</v>
      </c>
    </row>
    <row customHeight="1" ht="11.25">
      <c r="A62" s="1074" t="s">
        <v>2982</v>
      </c>
      <c r="D62" s="1118" t="s">
        <v>262</v>
      </c>
      <c r="E62" s="1095">
        <v>30</v>
      </c>
      <c r="F62" s="1074" t="s">
        <v>2973</v>
      </c>
      <c r="AZ62" s="1120" t="s">
        <v>2583</v>
      </c>
      <c r="BE62" s="1120">
        <v>2060</v>
      </c>
      <c r="BL62" s="1217" t="s">
        <v>1167</v>
      </c>
    </row>
    <row customHeight="1" ht="11.25">
      <c r="A63" s="1074" t="s">
        <v>2983</v>
      </c>
      <c r="D63" s="1118" t="s">
        <v>2984</v>
      </c>
      <c r="E63" s="1095">
        <v>30</v>
      </c>
      <c r="F63" s="1074" t="s">
        <v>2973</v>
      </c>
      <c r="AZ63" s="1120" t="s">
        <v>2615</v>
      </c>
      <c r="BE63" s="1120">
        <v>2061</v>
      </c>
    </row>
    <row customHeight="1" ht="11.25">
      <c r="A64" s="1074" t="s">
        <v>2985</v>
      </c>
      <c r="D64" s="1118" t="s">
        <v>2986</v>
      </c>
      <c r="E64" s="1095">
        <v>30</v>
      </c>
      <c r="F64" s="1074" t="s">
        <v>2973</v>
      </c>
      <c r="AZ64" s="1120" t="s">
        <v>2638</v>
      </c>
      <c r="BE64" s="1120">
        <v>2062</v>
      </c>
    </row>
    <row customHeight="1" ht="11.25">
      <c r="A65" s="1074" t="s">
        <v>2987</v>
      </c>
      <c r="D65" s="1074"/>
      <c r="BE65" s="1120">
        <v>2063</v>
      </c>
    </row>
    <row customHeight="1" ht="11.25">
      <c r="A66" s="1074" t="s">
        <v>2988</v>
      </c>
      <c r="AZ66" s="1067" t="s">
        <v>2989</v>
      </c>
      <c r="BE66" s="1120">
        <v>2064</v>
      </c>
    </row>
    <row customHeight="1" ht="11.25">
      <c r="A67" s="1074" t="s">
        <v>2990</v>
      </c>
      <c r="AZ67" s="1120" t="s">
        <v>2523</v>
      </c>
      <c r="BE67" s="1120">
        <v>2065</v>
      </c>
    </row>
    <row customHeight="1" ht="11.25">
      <c r="A68" s="1074" t="s">
        <v>2991</v>
      </c>
      <c r="AZ68" s="1120" t="s">
        <v>2550</v>
      </c>
      <c r="BE68" s="1120">
        <v>2066</v>
      </c>
      <c r="BH68" s="1067" t="s">
        <v>2992</v>
      </c>
      <c r="BJ68" s="1067" t="s">
        <v>2993</v>
      </c>
      <c r="BL68" s="1067" t="s">
        <v>2994</v>
      </c>
      <c r="BN68" s="1067" t="s">
        <v>2995</v>
      </c>
    </row>
    <row customHeight="1" ht="11.25">
      <c r="A69" s="1074" t="s">
        <v>2996</v>
      </c>
      <c r="AZ69" s="1120" t="s">
        <v>2584</v>
      </c>
      <c r="BE69" s="1120">
        <v>2067</v>
      </c>
      <c r="BH69" s="1068" t="s">
        <v>2997</v>
      </c>
      <c r="BI69" s="1117" t="s">
        <v>132</v>
      </c>
      <c r="BJ69" s="1068" t="s">
        <v>2998</v>
      </c>
      <c r="BK69" s="1117" t="s">
        <v>132</v>
      </c>
      <c r="BL69" s="1068" t="s">
        <v>2999</v>
      </c>
      <c r="BM69" s="1070" t="s">
        <v>132</v>
      </c>
      <c r="BN69" s="1068" t="s">
        <v>3000</v>
      </c>
    </row>
    <row customHeight="1" ht="11.25">
      <c r="A70" s="1074" t="s">
        <v>3001</v>
      </c>
      <c r="AZ70" s="1120" t="s">
        <v>2616</v>
      </c>
      <c r="BE70" s="1120">
        <v>2068</v>
      </c>
      <c r="BH70" s="1068" t="s">
        <v>3002</v>
      </c>
      <c r="BJ70" s="1068" t="s">
        <v>3003</v>
      </c>
      <c r="BL70" s="1068" t="s">
        <v>3004</v>
      </c>
      <c r="BN70" s="1068" t="s">
        <v>3005</v>
      </c>
    </row>
    <row customHeight="1" ht="11.25">
      <c r="A71" s="1074" t="s">
        <v>3006</v>
      </c>
      <c r="AZ71" s="1120" t="s">
        <v>2618</v>
      </c>
      <c r="BE71" s="1120">
        <v>2069</v>
      </c>
      <c r="BH71" s="1068" t="s">
        <v>3007</v>
      </c>
      <c r="BI71" s="1117" t="s">
        <v>90</v>
      </c>
      <c r="BJ71" s="1068" t="s">
        <v>3008</v>
      </c>
      <c r="BK71" s="1117" t="s">
        <v>90</v>
      </c>
      <c r="BL71" s="1068" t="s">
        <v>3009</v>
      </c>
      <c r="BM71" s="1070" t="s">
        <v>90</v>
      </c>
      <c r="BN71" s="1068" t="s">
        <v>3010</v>
      </c>
    </row>
    <row customHeight="1" ht="11.25">
      <c r="A72" s="1074" t="s">
        <v>3011</v>
      </c>
      <c r="AZ72" s="1120" t="s">
        <v>19</v>
      </c>
      <c r="BE72" s="1120">
        <v>2070</v>
      </c>
      <c r="BH72" s="1068" t="s">
        <v>3012</v>
      </c>
      <c r="BJ72" s="1068" t="s">
        <v>3012</v>
      </c>
      <c r="BL72" s="1068" t="s">
        <v>3012</v>
      </c>
      <c r="BN72" s="1068" t="s">
        <v>3013</v>
      </c>
    </row>
    <row customHeight="1" ht="11.25">
      <c r="A73" s="1074" t="s">
        <v>3014</v>
      </c>
      <c r="BH73" s="1068" t="s">
        <v>3015</v>
      </c>
      <c r="BI73" s="1117" t="s">
        <v>114</v>
      </c>
      <c r="BJ73" s="1068" t="s">
        <v>3016</v>
      </c>
      <c r="BK73" s="1117" t="s">
        <v>114</v>
      </c>
      <c r="BL73" s="1068" t="s">
        <v>3017</v>
      </c>
      <c r="BM73" s="1070" t="s">
        <v>114</v>
      </c>
      <c r="BN73" s="1068" t="s">
        <v>3018</v>
      </c>
    </row>
    <row customHeight="1" ht="11.25">
      <c r="A74" s="1074" t="s">
        <v>3019</v>
      </c>
      <c r="BH74" s="1068" t="s">
        <v>3020</v>
      </c>
      <c r="BJ74" s="1068" t="s">
        <v>3021</v>
      </c>
      <c r="BL74" s="1068" t="s">
        <v>3022</v>
      </c>
      <c r="BN74" s="1068" t="s">
        <v>3023</v>
      </c>
    </row>
    <row customHeight="1" ht="11.25">
      <c r="A75" s="1074" t="s">
        <v>3024</v>
      </c>
      <c r="AZ75" s="1067" t="s">
        <v>3025</v>
      </c>
      <c r="BH75" s="1068" t="s">
        <v>3026</v>
      </c>
      <c r="BJ75" s="1068" t="s">
        <v>3026</v>
      </c>
      <c r="BL75" s="1068" t="s">
        <v>3026</v>
      </c>
    </row>
    <row customHeight="1" ht="11.25">
      <c r="A76" s="1074" t="s">
        <v>3027</v>
      </c>
      <c r="AZ76" s="1120" t="s">
        <v>2532</v>
      </c>
      <c r="BH76" s="1068" t="s">
        <v>3028</v>
      </c>
      <c r="BJ76" s="1068" t="s">
        <v>3029</v>
      </c>
      <c r="BL76" s="1068" t="s">
        <v>3030</v>
      </c>
    </row>
    <row customHeight="1" ht="11.25">
      <c r="A77" s="1074" t="s">
        <v>3031</v>
      </c>
      <c r="AZ77" s="1120" t="s">
        <v>2560</v>
      </c>
    </row>
    <row customHeight="1" ht="11.25">
      <c r="A78" s="1074" t="s">
        <v>3032</v>
      </c>
      <c r="AZ78" s="1120" t="s">
        <v>2591</v>
      </c>
    </row>
    <row customHeight="1" ht="11.25">
      <c r="A79" s="1074" t="s">
        <v>3033</v>
      </c>
      <c r="AZ79" s="1120" t="s">
        <v>2622</v>
      </c>
      <c r="BH79" s="1067" t="s">
        <v>3034</v>
      </c>
      <c r="BJ79" s="1067" t="s">
        <v>3035</v>
      </c>
      <c r="BL79" s="1067" t="s">
        <v>3036</v>
      </c>
    </row>
    <row customHeight="1" ht="11.25">
      <c r="A80" s="1074" t="s">
        <v>3037</v>
      </c>
      <c r="AZ80" s="1120" t="s">
        <v>2643</v>
      </c>
      <c r="BH80" s="1068" t="s">
        <v>3038</v>
      </c>
      <c r="BJ80" s="1068" t="s">
        <v>3039</v>
      </c>
      <c r="BL80" s="1068" t="s">
        <v>3040</v>
      </c>
    </row>
    <row customHeight="1" ht="11.25">
      <c r="A81" s="1074" t="s">
        <v>3041</v>
      </c>
      <c r="AZ81" s="1120" t="s">
        <v>2660</v>
      </c>
      <c r="BH81" s="1068" t="s">
        <v>3042</v>
      </c>
      <c r="BJ81" s="1068" t="s">
        <v>3043</v>
      </c>
      <c r="BL81" s="1068" t="s">
        <v>3044</v>
      </c>
    </row>
    <row customHeight="1" ht="11.25">
      <c r="A82" s="1074" t="s">
        <v>3045</v>
      </c>
      <c r="AZ82" s="1120" t="s">
        <v>2675</v>
      </c>
      <c r="BH82" s="1068" t="s">
        <v>3046</v>
      </c>
      <c r="BJ82" s="1068" t="s">
        <v>3047</v>
      </c>
      <c r="BL82" s="1068" t="s">
        <v>3048</v>
      </c>
    </row>
    <row customHeight="1" ht="11.25">
      <c r="A83" s="1074" t="s">
        <v>3049</v>
      </c>
      <c r="BH83" s="1068" t="s">
        <v>3050</v>
      </c>
      <c r="BJ83" s="1068" t="s">
        <v>3051</v>
      </c>
      <c r="BL83" s="1068" t="s">
        <v>3052</v>
      </c>
    </row>
    <row customHeight="1" ht="11.25">
      <c r="A84" s="1074" t="s">
        <v>3053</v>
      </c>
      <c r="AZ84" s="1067" t="s">
        <v>3054</v>
      </c>
    </row>
    <row customHeight="1" ht="11.25">
      <c r="A85" s="1870" t="s">
        <v>3055</v>
      </c>
      <c r="AZ85" s="1120" t="s">
        <v>3056</v>
      </c>
    </row>
    <row customHeight="1" ht="11.25">
      <c r="A86" s="1074" t="s">
        <v>3057</v>
      </c>
      <c r="AZ86" s="1120" t="s">
        <v>3058</v>
      </c>
      <c r="BH86" s="1067" t="s">
        <v>3059</v>
      </c>
      <c r="BJ86" s="1067" t="s">
        <v>3060</v>
      </c>
      <c r="BL86" s="1067" t="s">
        <v>3061</v>
      </c>
    </row>
    <row customHeight="1" ht="11.25">
      <c r="A87" s="1074" t="s">
        <v>3062</v>
      </c>
      <c r="AZ87" s="1120" t="s">
        <v>3063</v>
      </c>
      <c r="BH87" s="1068" t="s">
        <v>3064</v>
      </c>
      <c r="BJ87" s="1068" t="s">
        <v>3065</v>
      </c>
      <c r="BL87" s="1068" t="s">
        <v>3066</v>
      </c>
    </row>
    <row customHeight="1" ht="11.25">
      <c r="A88" s="1074" t="s">
        <v>3067</v>
      </c>
      <c r="AZ88" s="1606"/>
      <c r="BH88" s="1068" t="s">
        <v>3068</v>
      </c>
      <c r="BJ88" s="1068" t="s">
        <v>3069</v>
      </c>
      <c r="BL88" s="1068" t="s">
        <v>3070</v>
      </c>
    </row>
    <row customHeight="1" ht="11.25">
      <c r="A89" s="1074" t="s">
        <v>3071</v>
      </c>
      <c r="AZ89" s="1067" t="s">
        <v>3072</v>
      </c>
    </row>
    <row customHeight="1" ht="11.25">
      <c r="A90" s="1074" t="s">
        <v>3073</v>
      </c>
      <c r="AZ90" s="1120" t="s">
        <v>1143</v>
      </c>
    </row>
    <row customHeight="1" ht="11.25">
      <c r="A91" s="1074" t="s">
        <v>3074</v>
      </c>
      <c r="AZ91" s="1120" t="s">
        <v>1179</v>
      </c>
      <c r="BH91" s="1067" t="s">
        <v>3075</v>
      </c>
      <c r="BJ91" s="1067" t="s">
        <v>3076</v>
      </c>
      <c r="BL91" s="1067" t="s">
        <v>3077</v>
      </c>
    </row>
    <row customHeight="1" ht="11.25">
      <c r="AZ92" s="1120" t="s">
        <v>3078</v>
      </c>
      <c r="BH92" s="1068" t="s">
        <v>3079</v>
      </c>
      <c r="BJ92" s="1068" t="s">
        <v>3080</v>
      </c>
      <c r="BL92" s="1068" t="s">
        <v>3081</v>
      </c>
    </row>
    <row customHeight="1" ht="11.25">
      <c r="AZ93" s="1120" t="s">
        <v>3082</v>
      </c>
      <c r="BH93" s="1068" t="s">
        <v>3083</v>
      </c>
      <c r="BJ93" s="1068" t="s">
        <v>3084</v>
      </c>
      <c r="BL93" s="1068" t="s">
        <v>3085</v>
      </c>
    </row>
    <row customHeight="1" ht="11.25">
      <c r="AZ94" s="1120" t="s">
        <v>3086</v>
      </c>
    </row>
    <row r="96" customHeight="1" ht="11.25">
      <c r="AZ96" s="1067" t="s">
        <v>3087</v>
      </c>
      <c r="BH96" s="1067" t="s">
        <v>3088</v>
      </c>
      <c r="BJ96" s="1067" t="s">
        <v>3089</v>
      </c>
      <c r="BL96" s="1067" t="s">
        <v>3090</v>
      </c>
      <c r="BN96" s="1067" t="s">
        <v>3091</v>
      </c>
    </row>
    <row customHeight="1" ht="11.25">
      <c r="AZ97" s="1901" t="s">
        <v>3092</v>
      </c>
      <c r="BA97" s="1902" t="s">
        <v>3093</v>
      </c>
      <c r="BH97" s="1068" t="s">
        <v>3094</v>
      </c>
      <c r="BJ97" s="1068" t="s">
        <v>3095</v>
      </c>
      <c r="BL97" s="1068" t="s">
        <v>3096</v>
      </c>
      <c r="BN97" s="1068" t="s">
        <v>3097</v>
      </c>
    </row>
    <row customHeight="1" ht="11.25">
      <c r="AZ98" s="1901" t="s">
        <v>3098</v>
      </c>
      <c r="BA98" s="1902" t="s">
        <v>3099</v>
      </c>
      <c r="BH98" s="1068" t="s">
        <v>3100</v>
      </c>
      <c r="BJ98" s="1068" t="s">
        <v>3101</v>
      </c>
      <c r="BL98" s="1068" t="s">
        <v>3102</v>
      </c>
      <c r="BN98" s="1068" t="s">
        <v>3103</v>
      </c>
    </row>
    <row customHeight="1" ht="22.5">
      <c r="AZ99" s="1901" t="s">
        <v>3104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3105</v>
      </c>
      <c r="BJ99" s="1068" t="s">
        <v>3106</v>
      </c>
      <c r="BL99" s="1068" t="s">
        <v>3107</v>
      </c>
      <c r="BN99" s="1068" t="s">
        <v>3108</v>
      </c>
    </row>
    <row customHeight="1" ht="22.5">
      <c r="AZ100" s="1901" t="s">
        <v>3109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2721</v>
      </c>
      <c r="BL100" s="1068" t="s">
        <v>2721</v>
      </c>
      <c r="BN100" s="1068" t="s">
        <v>3110</v>
      </c>
    </row>
    <row customHeight="1" ht="22.5">
      <c r="AZ101" s="1901" t="s">
        <v>3111</v>
      </c>
      <c r="BA101" s="1902" t="s">
        <v>3112</v>
      </c>
      <c r="BN101" s="1068" t="s">
        <v>3113</v>
      </c>
    </row>
    <row customHeight="1" ht="22.5">
      <c r="AZ102" s="1901" t="s">
        <v>3114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3115</v>
      </c>
    </row>
    <row customHeight="1" ht="11.25">
      <c r="AZ103" s="1901" t="s">
        <v>3116</v>
      </c>
      <c r="BA103" s="1902" t="s">
        <v>3117</v>
      </c>
      <c r="BN103" s="1068" t="s">
        <v>3118</v>
      </c>
    </row>
    <row customHeight="1" ht="11.25">
      <c r="BN104" s="1068" t="s">
        <v>3119</v>
      </c>
    </row>
    <row customHeight="1" ht="11.25">
      <c r="AZ105" s="1692" t="s">
        <v>3120</v>
      </c>
    </row>
    <row customHeight="1" ht="11.25">
      <c r="AZ106" s="1120" t="s">
        <v>3121</v>
      </c>
    </row>
    <row customHeight="1" ht="11.25">
      <c r="AZ107" s="1120" t="s">
        <v>3122</v>
      </c>
      <c r="BH107" s="1067" t="s">
        <v>3123</v>
      </c>
      <c r="BJ107" s="1067" t="s">
        <v>3124</v>
      </c>
      <c r="BL107" s="1067" t="s">
        <v>3125</v>
      </c>
      <c r="BN107" s="1067" t="s">
        <v>3126</v>
      </c>
    </row>
    <row customHeight="1" ht="11.25">
      <c r="AZ108" s="1120" t="s">
        <v>695</v>
      </c>
      <c r="BH108" s="1068" t="s">
        <v>3127</v>
      </c>
      <c r="BJ108" s="1068" t="s">
        <v>3128</v>
      </c>
      <c r="BL108" s="1068" t="s">
        <v>2803</v>
      </c>
      <c r="BN108" s="1068" t="s">
        <v>3129</v>
      </c>
    </row>
    <row customHeight="1" ht="11.25">
      <c r="BH109" s="1068" t="s">
        <v>3130</v>
      </c>
    </row>
    <row customHeight="1" ht="11.25">
      <c r="AZ110" s="1692" t="s">
        <v>3131</v>
      </c>
      <c r="BH110" s="1068" t="s">
        <v>3130</v>
      </c>
    </row>
    <row customHeight="1" ht="11.25">
      <c r="AZ111" s="1901" t="s">
        <v>3092</v>
      </c>
      <c r="BA111" s="1902" t="s">
        <v>3093</v>
      </c>
    </row>
    <row customHeight="1" ht="11.25">
      <c r="AZ112" s="1901" t="s">
        <v>3098</v>
      </c>
      <c r="BA112" s="1902" t="s">
        <v>3099</v>
      </c>
    </row>
    <row customHeight="1" ht="22.5">
      <c r="AZ113" s="1901" t="s">
        <v>3104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3109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3132</v>
      </c>
    </row>
    <row customHeight="1" ht="22.5">
      <c r="AZ115" s="1901" t="s">
        <v>3114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2519</v>
      </c>
    </row>
    <row customHeight="1" ht="11.25">
      <c r="AZ116" s="1901" t="s">
        <v>3116</v>
      </c>
      <c r="BA116" s="1902" t="s">
        <v>3117</v>
      </c>
      <c r="BH116" s="1068" t="s">
        <v>2546</v>
      </c>
    </row>
    <row customHeight="1" ht="11.25">
      <c r="BH117" s="1068" t="s">
        <v>2580</v>
      </c>
    </row>
    <row customHeight="1" ht="11.25">
      <c r="BH118" s="1068" t="s">
        <v>2613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287BD-403D-31B8-DE07-78CD960ABCF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423</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424</v>
      </c>
      <c r="E9" s="2205"/>
      <c r="F9" s="2205"/>
      <c r="G9" s="2208" t="s">
        <v>425</v>
      </c>
      <c r="J9" s="455">
        <v>11</v>
      </c>
    </row>
    <row customHeight="1" ht="11.549999999999999">
      <c r="A10" s="502"/>
      <c r="B10" s="502"/>
      <c r="C10" s="457"/>
      <c r="D10" s="1474" t="s">
        <v>88</v>
      </c>
      <c r="E10" s="1476" t="s">
        <v>426</v>
      </c>
      <c r="F10" s="1476" t="s">
        <v>427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3133</v>
      </c>
      <c r="F13" s="1521" t="s">
        <v>430</v>
      </c>
      <c r="G13" s="474"/>
      <c r="H13" s="1533"/>
      <c r="J13" s="455">
        <v>19</v>
      </c>
    </row>
    <row customHeight="1" ht="19.95">
      <c r="A14" s="502"/>
      <c r="B14" s="502"/>
      <c r="C14" s="457"/>
      <c r="D14" s="1523" t="s">
        <v>832</v>
      </c>
      <c r="E14" s="1524" t="s">
        <v>3134</v>
      </c>
      <c r="F14" s="1526"/>
      <c r="G14" s="1525" t="s">
        <v>3135</v>
      </c>
      <c r="H14" s="1533"/>
      <c r="J14" s="455">
        <v>19</v>
      </c>
    </row>
    <row customHeight="1" ht="19.95">
      <c r="A15" s="502"/>
      <c r="B15" s="502"/>
      <c r="C15" s="457"/>
      <c r="D15" s="1523" t="s">
        <v>431</v>
      </c>
      <c r="E15" s="1524" t="s">
        <v>3136</v>
      </c>
      <c r="F15" s="1526"/>
      <c r="G15" s="1525" t="s">
        <v>3137</v>
      </c>
      <c r="H15" s="1533"/>
      <c r="J15" s="455">
        <v>19</v>
      </c>
    </row>
    <row customHeight="1" ht="24">
      <c r="A16" s="502"/>
      <c r="B16" s="502"/>
      <c r="C16" s="457"/>
      <c r="D16" s="1523" t="s">
        <v>434</v>
      </c>
      <c r="E16" s="1522" t="s">
        <v>3138</v>
      </c>
      <c r="F16" s="1531"/>
      <c r="G16" s="474" t="s">
        <v>3139</v>
      </c>
      <c r="H16" s="1533"/>
      <c r="J16" s="455">
        <v>23</v>
      </c>
    </row>
    <row customHeight="1" ht="48.29999999999999">
      <c r="A17" s="502"/>
      <c r="B17" s="502"/>
      <c r="C17" s="457"/>
      <c r="D17" s="1520">
        <v>3</v>
      </c>
      <c r="E17" s="1527" t="s">
        <v>3140</v>
      </c>
      <c r="F17" s="1526"/>
      <c r="G17" s="474" t="s">
        <v>3141</v>
      </c>
      <c r="H17" s="1533"/>
      <c r="J17" s="455">
        <v>46</v>
      </c>
    </row>
    <row customHeight="1" ht="48.29999999999999">
      <c r="A18" s="1475">
        <v>1</v>
      </c>
      <c r="B18" s="502"/>
      <c r="C18" s="1477"/>
      <c r="D18" s="1520" t="s">
        <v>91</v>
      </c>
      <c r="E18" s="1527" t="s">
        <v>3142</v>
      </c>
      <c r="F18" s="1526"/>
      <c r="G18" s="474" t="s">
        <v>3141</v>
      </c>
      <c r="H18" s="1533"/>
      <c r="I18" s="852"/>
      <c r="J18" s="455">
        <v>46</v>
      </c>
    </row>
    <row customHeight="1" ht="23.25">
      <c r="A19" s="502"/>
      <c r="B19" s="502"/>
      <c r="C19" s="457"/>
      <c r="D19" s="1520" t="s">
        <v>114</v>
      </c>
      <c r="E19" s="1527" t="s">
        <v>3143</v>
      </c>
      <c r="F19" s="1521" t="s">
        <v>430</v>
      </c>
      <c r="G19" s="2471" t="s">
        <v>3144</v>
      </c>
      <c r="H19" s="475"/>
      <c r="J19" s="455">
        <v>22</v>
      </c>
    </row>
    <row s="1530" customFormat="1" customHeight="1" ht="5.25" hidden="1">
      <c r="A20" s="502"/>
      <c r="B20" s="502"/>
      <c r="C20" s="1529"/>
      <c r="D20" s="1528" t="s">
        <v>1240</v>
      </c>
      <c r="E20" s="1014"/>
      <c r="F20" s="1013"/>
      <c r="G20" s="2472"/>
      <c r="J20" s="1530">
        <v>0</v>
      </c>
    </row>
    <row customHeight="1" ht="15.75">
      <c r="A21" s="502"/>
      <c r="B21" s="502"/>
      <c r="C21" s="457"/>
      <c r="D21" s="467"/>
      <c r="E21" s="415" t="s">
        <v>463</v>
      </c>
      <c r="F21" s="469"/>
      <c r="G21" s="2473"/>
      <c r="H21" s="1533"/>
      <c r="J21" s="455">
        <v>15</v>
      </c>
    </row>
    <row s="501" customFormat="1" customHeight="1" ht="26.25">
      <c r="A22" s="502"/>
      <c r="B22" s="502"/>
      <c r="C22" s="502"/>
      <c r="D22" s="1520" t="s">
        <v>92</v>
      </c>
      <c r="E22" s="474" t="s">
        <v>3145</v>
      </c>
      <c r="F22" s="1526"/>
      <c r="G22" s="474" t="s">
        <v>3146</v>
      </c>
      <c r="H22" s="1532"/>
      <c r="J22" s="501">
        <v>25</v>
      </c>
    </row>
    <row s="501" customFormat="1" customHeight="1" ht="19.95">
      <c r="A23" s="502"/>
      <c r="B23" s="502"/>
      <c r="C23" s="502"/>
      <c r="D23" s="1520" t="s">
        <v>93</v>
      </c>
      <c r="E23" s="1527" t="s">
        <v>3147</v>
      </c>
      <c r="F23" s="1531"/>
      <c r="G23" s="474" t="s">
        <v>3148</v>
      </c>
      <c r="H23" s="1532"/>
      <c r="J23" s="501">
        <v>19</v>
      </c>
    </row>
    <row s="501" customFormat="1" customHeight="1" ht="144" hidden="1">
      <c r="A24" s="502"/>
      <c r="B24" s="502"/>
      <c r="C24" s="502"/>
      <c r="D24" s="1520" t="s">
        <v>126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E4CF2-6B69-1CA7-BE32-EEB29D7402F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3149</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424</v>
      </c>
      <c r="F7" s="2102"/>
      <c r="G7" s="2102"/>
      <c r="H7" s="2102"/>
      <c r="I7" s="2102"/>
      <c r="J7" s="2474" t="s">
        <v>425</v>
      </c>
      <c r="K7" s="500"/>
      <c r="L7" s="500"/>
      <c r="M7" s="500"/>
      <c r="N7" s="500"/>
      <c r="O7" s="226"/>
      <c r="P7" s="500"/>
      <c r="Q7" s="225"/>
      <c r="R7" s="225"/>
      <c r="S7" s="225"/>
      <c r="T7" s="225"/>
      <c r="IU7" s="507">
        <v>14</v>
      </c>
    </row>
    <row s="1819" customFormat="1" customHeight="1" ht="21">
      <c r="A8" s="1155"/>
      <c r="B8" s="1160"/>
      <c r="C8" s="1155"/>
      <c r="D8" s="1495"/>
      <c r="E8" s="1548" t="s">
        <v>88</v>
      </c>
      <c r="F8" s="1540" t="s">
        <v>3149</v>
      </c>
      <c r="G8" s="1540" t="s">
        <v>48</v>
      </c>
      <c r="H8" s="1540" t="s">
        <v>50</v>
      </c>
      <c r="I8" s="1540" t="s">
        <v>3150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3151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FFC4-D706-E5FF-07B5-9A19BE578C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КГУП "Примтеплоэнерго"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424</v>
      </c>
      <c r="F7" s="2102"/>
      <c r="G7" s="2102"/>
      <c r="H7" s="2102"/>
      <c r="I7" s="2102"/>
      <c r="J7" s="2102"/>
      <c r="K7" s="2102"/>
      <c r="L7" s="2474" t="s">
        <v>425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3152</v>
      </c>
      <c r="H9" s="1537" t="s">
        <v>3153</v>
      </c>
      <c r="I9" s="1537" t="s">
        <v>3154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3155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A30D-78A6-EF94-197F-1739AA1A6A7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КГУП "Примтеплоэнерго"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424</v>
      </c>
      <c r="F7" s="2102"/>
      <c r="G7" s="2102"/>
      <c r="H7" s="2102"/>
      <c r="I7" s="2102"/>
      <c r="J7" s="2102"/>
      <c r="K7" s="2102"/>
      <c r="L7" s="2474" t="s">
        <v>425</v>
      </c>
      <c r="M7" s="1624"/>
      <c r="N7" s="1624"/>
      <c r="O7" s="1624"/>
      <c r="P7" s="1624"/>
      <c r="Q7" s="1624"/>
      <c r="R7" s="1624"/>
      <c r="S7" s="225"/>
      <c r="T7" s="225"/>
      <c r="U7" s="225"/>
      <c r="V7" s="225"/>
      <c r="IW7" s="1609">
        <v>14</v>
      </c>
    </row>
    <row s="1819" customFormat="1" customHeight="1" ht="67.2">
      <c r="A8" s="1631"/>
      <c r="B8" s="1366"/>
      <c r="C8" s="1631"/>
      <c r="D8" s="1515"/>
      <c r="E8" s="2478" t="s">
        <v>88</v>
      </c>
      <c r="F8" s="2478" t="s">
        <v>3156</v>
      </c>
      <c r="G8" s="2480" t="s">
        <v>3157</v>
      </c>
      <c r="H8" s="2481"/>
      <c r="I8" s="2482"/>
      <c r="J8" s="2478" t="s">
        <v>3158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3152</v>
      </c>
      <c r="H9" s="1894" t="s">
        <v>3153</v>
      </c>
      <c r="I9" s="1894" t="s">
        <v>3154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3155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715ED-4C07-FAB1-FE13-B81E97B262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3159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424</v>
      </c>
      <c r="F10" s="2127"/>
      <c r="G10" s="2127"/>
      <c r="H10" s="2127"/>
      <c r="I10" s="2127"/>
      <c r="J10" s="2127"/>
      <c r="K10" s="2127"/>
      <c r="L10" s="2127"/>
      <c r="M10" s="2101"/>
      <c r="N10" s="2478" t="s">
        <v>425</v>
      </c>
      <c r="O10" s="500"/>
      <c r="P10" s="500"/>
      <c r="Q10" s="507">
        <v>14</v>
      </c>
    </row>
    <row s="1819" customFormat="1" customHeight="1" ht="44.25">
      <c r="A11" s="1631"/>
      <c r="B11" s="1366"/>
      <c r="C11" s="1631"/>
      <c r="D11" s="1515"/>
      <c r="E11" s="2492" t="s">
        <v>88</v>
      </c>
      <c r="F11" s="2492" t="s">
        <v>428</v>
      </c>
      <c r="G11" s="2492" t="s">
        <v>3160</v>
      </c>
      <c r="H11" s="2492"/>
      <c r="I11" s="2492" t="s">
        <v>3161</v>
      </c>
      <c r="J11" s="2492"/>
      <c r="K11" s="2492"/>
      <c r="L11" s="2492" t="s">
        <v>3162</v>
      </c>
      <c r="M11" s="2480" t="s">
        <v>3163</v>
      </c>
      <c r="N11" s="2491"/>
      <c r="O11" s="1624"/>
      <c r="P11" s="1624"/>
      <c r="Q11" s="1609">
        <v>42</v>
      </c>
    </row>
    <row s="1819" customFormat="1" customHeight="1" ht="29.25">
      <c r="A12" s="1155"/>
      <c r="B12" s="1160"/>
      <c r="C12" s="1155"/>
      <c r="D12" s="1495"/>
      <c r="E12" s="2478"/>
      <c r="F12" s="2492"/>
      <c r="G12" s="1909" t="s">
        <v>3164</v>
      </c>
      <c r="H12" s="1909" t="s">
        <v>432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3165</v>
      </c>
      <c r="O13" s="1535"/>
      <c r="P13" s="511"/>
      <c r="Q13" s="423">
        <v>22</v>
      </c>
    </row>
    <row s="1850" customFormat="1" customHeight="1" ht="23.25">
      <c r="A14" s="2099"/>
      <c r="B14" s="1160"/>
      <c r="C14" s="1160"/>
      <c r="D14" s="801"/>
      <c r="E14" s="2127"/>
      <c r="F14" s="2486"/>
      <c r="G14" s="2487"/>
      <c r="H14" s="2495"/>
      <c r="I14" s="421"/>
      <c r="J14" s="1500"/>
      <c r="K14" s="1500" t="s">
        <v>3159</v>
      </c>
      <c r="L14" s="1543"/>
      <c r="M14" s="1543"/>
      <c r="N14" s="2489"/>
      <c r="O14" s="1535"/>
      <c r="P14" s="511"/>
      <c r="Q14" s="423">
        <v>22</v>
      </c>
    </row>
    <row s="1850" customFormat="1" customHeight="1" ht="23.25">
      <c r="A15" s="2099"/>
      <c r="B15" s="1160"/>
      <c r="C15" s="412"/>
      <c r="D15" s="801"/>
      <c r="E15" s="421"/>
      <c r="F15" s="1500" t="s">
        <v>3151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CFCC5-8773-B363-2FBD-4967157E302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3166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424</v>
      </c>
      <c r="E8" s="2209"/>
      <c r="F8" s="2209"/>
      <c r="G8" s="2209"/>
      <c r="H8" s="2209"/>
      <c r="I8" s="2209" t="s">
        <v>425</v>
      </c>
      <c r="M8" s="121">
        <v>14</v>
      </c>
    </row>
    <row customHeight="1" ht="29.25">
      <c r="D9" s="2209" t="s">
        <v>88</v>
      </c>
      <c r="E9" s="2209" t="s">
        <v>3167</v>
      </c>
      <c r="F9" s="2209"/>
      <c r="G9" s="2209"/>
      <c r="H9" s="2209"/>
      <c r="I9" s="2209"/>
      <c r="M9" s="121">
        <v>28</v>
      </c>
    </row>
    <row customHeight="1" ht="24">
      <c r="D10" s="2209"/>
      <c r="E10" s="127" t="s">
        <v>3168</v>
      </c>
      <c r="F10" s="127" t="s">
        <v>3169</v>
      </c>
      <c r="G10" s="127" t="s">
        <v>3170</v>
      </c>
      <c r="H10" s="127" t="s">
        <v>514</v>
      </c>
      <c r="I10" s="2209"/>
      <c r="M10" s="121">
        <v>23</v>
      </c>
    </row>
    <row customHeight="1" ht="12" hidden="1">
      <c r="D11" s="87" t="s">
        <v>132</v>
      </c>
      <c r="E11" s="87" t="s">
        <v>91</v>
      </c>
      <c r="F11" s="87" t="s">
        <v>114</v>
      </c>
      <c r="G11" s="87" t="s">
        <v>92</v>
      </c>
      <c r="H11" s="87" t="s">
        <v>93</v>
      </c>
      <c r="I11" s="87" t="s">
        <v>126</v>
      </c>
      <c r="M11" s="121">
        <v>0</v>
      </c>
    </row>
    <row s="1823" customFormat="1" customHeight="1" ht="26.25">
      <c r="A12" s="145" t="s">
        <v>90</v>
      </c>
      <c r="B12" s="125" t="s">
        <v>22</v>
      </c>
      <c r="C12" s="126"/>
      <c r="D12" s="128" t="s">
        <v>132</v>
      </c>
      <c r="E12" s="381"/>
      <c r="F12" s="381"/>
      <c r="G12" s="1734" t="s">
        <v>22</v>
      </c>
      <c r="H12" s="382"/>
      <c r="I12" s="2169" t="s">
        <v>3171</v>
      </c>
      <c r="K12" s="272"/>
      <c r="L12" s="273"/>
      <c r="M12" s="117">
        <v>25</v>
      </c>
    </row>
    <row customHeight="1" ht="15.75">
      <c r="A13" s="121"/>
      <c r="B13" s="121"/>
      <c r="C13" s="121"/>
      <c r="D13" s="109"/>
      <c r="E13" s="130" t="s">
        <v>592</v>
      </c>
      <c r="F13" s="129"/>
      <c r="G13" s="129"/>
      <c r="H13" s="214"/>
      <c r="I13" s="2171"/>
      <c r="M13" s="121">
        <v>15</v>
      </c>
    </row>
    <row customHeight="1" ht="3">
      <c r="A14" s="121"/>
      <c r="B14" s="121"/>
      <c r="C14" s="121"/>
      <c r="M14" s="121">
        <v>3</v>
      </c>
    </row>
    <row customHeight="1" ht="29.25">
      <c r="E15" s="2496" t="s">
        <v>3172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3D517-6401-2979-53A5-A0753C3CF64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3173</v>
      </c>
      <c r="E7" s="2498"/>
      <c r="F7" s="267"/>
      <c r="J7" s="69">
        <v>22</v>
      </c>
    </row>
    <row customHeight="1" ht="3">
      <c r="C8" s="92"/>
      <c r="D8" s="70"/>
      <c r="E8" s="70"/>
      <c r="J8" s="69">
        <v>3</v>
      </c>
    </row>
    <row customHeight="1" ht="16.8">
      <c r="C9" s="92"/>
      <c r="D9" s="105" t="s">
        <v>88</v>
      </c>
      <c r="E9" s="260" t="s">
        <v>3174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3175</v>
      </c>
      <c r="J13" s="69">
        <v>12</v>
      </c>
    </row>
    <row customHeight="1" ht="3">
      <c r="J14" s="69">
        <v>3</v>
      </c>
    </row>
    <row customHeight="1" ht="23.25">
      <c r="C15" s="137"/>
      <c r="D15" s="2499" t="s">
        <v>3176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A33F7-751D-2216-D81C-169F59EC9EB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3177</v>
      </c>
      <c r="E7" s="2100"/>
      <c r="F7" s="267"/>
      <c r="M7" s="69">
        <v>22</v>
      </c>
    </row>
    <row customHeight="1" ht="3">
      <c r="C8" s="92"/>
      <c r="D8" s="70"/>
      <c r="E8" s="70"/>
      <c r="M8" s="69">
        <v>3</v>
      </c>
    </row>
    <row customHeight="1" ht="16.8">
      <c r="C9" s="92"/>
      <c r="D9" s="105" t="s">
        <v>88</v>
      </c>
      <c r="E9" s="108" t="s">
        <v>411</v>
      </c>
      <c r="M9" s="69">
        <v>16</v>
      </c>
    </row>
    <row customHeight="1" ht="12.75">
      <c r="C10" s="92"/>
      <c r="D10" s="87" t="s">
        <v>132</v>
      </c>
      <c r="E10" s="87" t="s">
        <v>102</v>
      </c>
      <c r="M10" s="69">
        <v>12</v>
      </c>
    </row>
    <row customHeight="1" ht="15" hidden="1">
      <c r="C11" s="92"/>
      <c r="D11" s="113">
        <v>0</v>
      </c>
      <c r="E11" s="149"/>
      <c r="M11" s="69">
        <v>0</v>
      </c>
    </row>
    <row customHeight="1" ht="14.699999999999998">
      <c r="C12" s="92"/>
      <c r="D12" s="109"/>
      <c r="E12" s="107" t="s">
        <v>3175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BD1EE-0EF5-1139-D1FC-E2D6997604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403</v>
      </c>
      <c r="M2" s="1553" t="s">
        <v>404</v>
      </c>
      <c r="R2" s="1553" t="s">
        <v>405</v>
      </c>
      <c r="S2" s="1553" t="s">
        <v>404</v>
      </c>
      <c r="X2" s="1553" t="s">
        <v>403</v>
      </c>
      <c r="Y2" s="1553" t="s">
        <v>404</v>
      </c>
      <c r="AD2" s="1553" t="s">
        <v>403</v>
      </c>
      <c r="AE2" s="1553" t="s">
        <v>404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406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240</v>
      </c>
      <c r="F8" s="2192" t="s">
        <v>254</v>
      </c>
      <c r="G8" s="2193"/>
      <c r="H8" s="2192" t="s">
        <v>88</v>
      </c>
      <c r="I8" s="2193"/>
      <c r="J8" s="2127" t="s">
        <v>255</v>
      </c>
      <c r="K8" s="1556"/>
      <c r="L8" s="2196" t="s">
        <v>407</v>
      </c>
      <c r="M8" s="2196"/>
      <c r="N8" s="2196"/>
      <c r="O8" s="2196"/>
      <c r="P8" s="2196"/>
      <c r="Q8" s="1557"/>
      <c r="R8" s="2096" t="s">
        <v>408</v>
      </c>
      <c r="S8" s="2197"/>
      <c r="T8" s="2197"/>
      <c r="U8" s="2197"/>
      <c r="V8" s="2197"/>
      <c r="W8" s="1557"/>
      <c r="X8" s="2198" t="s">
        <v>409</v>
      </c>
      <c r="Y8" s="2198"/>
      <c r="Z8" s="2198"/>
      <c r="AA8" s="2198"/>
      <c r="AB8" s="2198"/>
      <c r="AC8" s="1558"/>
      <c r="AD8" s="2127" t="s">
        <v>410</v>
      </c>
      <c r="AE8" s="2127"/>
      <c r="AF8" s="2127"/>
      <c r="AG8" s="2127"/>
      <c r="AH8" s="2101"/>
      <c r="AI8" s="2127" t="s">
        <v>411</v>
      </c>
      <c r="AJ8" s="1574"/>
      <c r="BM8" s="293">
        <v>32</v>
      </c>
    </row>
    <row customHeight="1" ht="23.25">
      <c r="D9" s="2127"/>
      <c r="E9" s="2127"/>
      <c r="F9" s="2175" t="s">
        <v>89</v>
      </c>
      <c r="G9" s="2175" t="s">
        <v>260</v>
      </c>
      <c r="H9" s="2194"/>
      <c r="I9" s="2195"/>
      <c r="J9" s="2101"/>
      <c r="K9" s="1559"/>
      <c r="L9" s="2127" t="s">
        <v>412</v>
      </c>
      <c r="M9" s="2101"/>
      <c r="N9" s="2192" t="s">
        <v>88</v>
      </c>
      <c r="O9" s="2193"/>
      <c r="P9" s="2127" t="s">
        <v>261</v>
      </c>
      <c r="Q9" s="1556"/>
      <c r="R9" s="2127" t="s">
        <v>412</v>
      </c>
      <c r="S9" s="2101"/>
      <c r="T9" s="2192" t="s">
        <v>88</v>
      </c>
      <c r="U9" s="2193"/>
      <c r="V9" s="2127" t="s">
        <v>261</v>
      </c>
      <c r="W9" s="1556"/>
      <c r="X9" s="2127" t="s">
        <v>412</v>
      </c>
      <c r="Y9" s="2101"/>
      <c r="Z9" s="2192" t="s">
        <v>88</v>
      </c>
      <c r="AA9" s="2193"/>
      <c r="AB9" s="2127" t="s">
        <v>413</v>
      </c>
      <c r="AC9" s="1556"/>
      <c r="AD9" s="2127" t="s">
        <v>412</v>
      </c>
      <c r="AE9" s="2101"/>
      <c r="AF9" s="2192" t="s">
        <v>88</v>
      </c>
      <c r="AG9" s="2193"/>
      <c r="AH9" s="2101" t="s">
        <v>413</v>
      </c>
      <c r="AI9" s="2127"/>
      <c r="AJ9" s="1574"/>
      <c r="BM9" s="293">
        <v>22</v>
      </c>
    </row>
    <row customHeight="1" ht="24">
      <c r="D10" s="2175"/>
      <c r="E10" s="2175"/>
      <c r="F10" s="2199"/>
      <c r="G10" s="2199"/>
      <c r="H10" s="2200"/>
      <c r="I10" s="2201"/>
      <c r="J10" s="2192"/>
      <c r="K10" s="1559"/>
      <c r="L10" s="1578" t="s">
        <v>414</v>
      </c>
      <c r="M10" s="1573" t="s">
        <v>415</v>
      </c>
      <c r="N10" s="2194"/>
      <c r="O10" s="2195"/>
      <c r="P10" s="2175"/>
      <c r="Q10" s="1556"/>
      <c r="R10" s="1578" t="s">
        <v>414</v>
      </c>
      <c r="S10" s="1573" t="s">
        <v>415</v>
      </c>
      <c r="T10" s="2194"/>
      <c r="U10" s="2195"/>
      <c r="V10" s="2175"/>
      <c r="W10" s="1556"/>
      <c r="X10" s="1578" t="s">
        <v>414</v>
      </c>
      <c r="Y10" s="1573" t="s">
        <v>415</v>
      </c>
      <c r="Z10" s="2194"/>
      <c r="AA10" s="2195"/>
      <c r="AB10" s="2175"/>
      <c r="AC10" s="1556"/>
      <c r="AD10" s="1578" t="s">
        <v>414</v>
      </c>
      <c r="AE10" s="1573" t="s">
        <v>415</v>
      </c>
      <c r="AF10" s="2194"/>
      <c r="AG10" s="2195"/>
      <c r="AH10" s="2192"/>
      <c r="AI10" s="2175"/>
      <c r="AJ10" s="1574"/>
      <c r="AK10" s="254" t="s">
        <v>416</v>
      </c>
      <c r="AL10" s="254" t="s">
        <v>262</v>
      </c>
      <c r="BM10" s="293">
        <v>23</v>
      </c>
    </row>
    <row customHeight="1" ht="15">
      <c r="D11" s="2183" t="s">
        <v>132</v>
      </c>
      <c r="E11" s="2179" t="s">
        <v>417</v>
      </c>
      <c r="F11" s="2179" t="s">
        <v>418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417</v>
      </c>
      <c r="F17" s="2179" t="s">
        <v>419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417</v>
      </c>
      <c r="F23" s="2179" t="s">
        <v>420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417</v>
      </c>
      <c r="F29" s="2179" t="s">
        <v>421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417</v>
      </c>
      <c r="F35" s="2179" t="s">
        <v>422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9440D-94DA-77F3-D51B-B407938CE83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3178</v>
      </c>
      <c r="C2" s="2500"/>
      <c r="D2" s="2500"/>
      <c r="E2" s="268"/>
      <c r="F2" s="89">
        <v>22</v>
      </c>
    </row>
    <row customHeight="1" ht="3">
      <c r="F3" s="89">
        <v>3</v>
      </c>
    </row>
    <row customHeight="1" ht="23.25">
      <c r="B4" s="2614" t="s">
        <v>3179</v>
      </c>
      <c r="C4" s="383" t="s">
        <v>3180</v>
      </c>
      <c r="D4" s="383" t="s">
        <v>3181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38B1F-F23D-94AE-A111-557A3DF5CE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3182</v>
      </c>
    </row>
    <row r="4" s="264" customFormat="1" customHeight="1" ht="15">
      <c r="C4" s="1816"/>
      <c r="D4" s="113"/>
      <c r="E4" s="377"/>
    </row>
    <row r="6" s="1815" customFormat="1" customHeight="1" ht="17.25">
      <c r="A6" s="1815" t="s">
        <v>3183</v>
      </c>
    </row>
    <row r="8" s="264" customFormat="1" customHeight="1" ht="17.25">
      <c r="C8" s="1817"/>
      <c r="D8" s="113"/>
      <c r="E8" s="114"/>
    </row>
    <row r="11" s="1815" customFormat="1" customHeight="1" ht="17.25">
      <c r="A11" s="1815" t="s">
        <v>3184</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3185</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3186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132</v>
      </c>
      <c r="E23" s="2109"/>
      <c r="F23" s="2107" t="s">
        <v>19</v>
      </c>
      <c r="G23" s="2557"/>
      <c r="H23" s="2127">
        <v>1</v>
      </c>
      <c r="I23" s="2559" t="str">
        <f>IF(U23="","",INDEX(TERRITORY_MR_LIST,MATCH(U23,TERRITORY_LIST_ID,0)))</f>
        <v/>
      </c>
      <c r="J23" s="2107" t="s">
        <v>19</v>
      </c>
      <c r="K23" s="832"/>
      <c r="L23" s="1782" t="s">
        <v>132</v>
      </c>
      <c r="M23" s="603"/>
      <c r="N23" s="604"/>
      <c r="O23" s="604"/>
      <c r="P23" s="604"/>
      <c r="Q23" s="604"/>
      <c r="R23" s="604"/>
      <c r="S23" s="604"/>
      <c r="T23" s="604"/>
      <c r="U23" s="605"/>
      <c r="V23" s="604"/>
      <c r="W23" s="604"/>
      <c r="X23" s="595"/>
      <c r="Y23" s="595" t="s">
        <v>250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251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252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3187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132</v>
      </c>
      <c r="M29" s="603"/>
      <c r="N29" s="604"/>
      <c r="O29" s="604"/>
      <c r="P29" s="604"/>
      <c r="Q29" s="604"/>
      <c r="R29" s="604"/>
      <c r="S29" s="604"/>
      <c r="T29" s="604"/>
      <c r="U29" s="605"/>
      <c r="V29" s="604"/>
      <c r="W29" s="604"/>
      <c r="X29" s="595"/>
      <c r="Y29" s="595" t="s">
        <v>250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251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3188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132</v>
      </c>
      <c r="M34" s="811"/>
      <c r="N34" s="812"/>
      <c r="O34" s="604"/>
      <c r="P34" s="604"/>
      <c r="Q34" s="604"/>
      <c r="R34" s="604"/>
      <c r="S34" s="604"/>
      <c r="T34" s="604"/>
      <c r="U34" s="605"/>
      <c r="V34" s="604"/>
      <c r="W34" s="604"/>
      <c r="X34" s="595"/>
      <c r="Y34" s="595" t="s">
        <v>250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3189</v>
      </c>
    </row>
    <row customHeight="1" ht="11.25"/>
    <row s="455" customFormat="1" customHeight="1" ht="22.5">
      <c r="A39" s="1791"/>
      <c r="B39" s="457"/>
      <c r="C39" s="859"/>
      <c r="D39" s="440"/>
      <c r="E39" s="860"/>
      <c r="F39" s="1812"/>
      <c r="G39" s="1822"/>
      <c r="H39" s="475"/>
    </row>
    <row customHeight="1" ht="11.25"/>
    <row s="1815" customFormat="1" customHeight="1" ht="11.25">
      <c r="A41" s="1815" t="s">
        <v>3190</v>
      </c>
    </row>
    <row customHeight="1" ht="11.25"/>
    <row s="455" customFormat="1" customHeight="1" ht="22.5">
      <c r="A43" s="457"/>
      <c r="B43" s="457"/>
      <c r="C43" s="457"/>
      <c r="D43" s="440"/>
      <c r="E43" s="860"/>
      <c r="F43" s="861"/>
      <c r="G43" s="1822"/>
      <c r="H43" s="475"/>
    </row>
    <row customHeight="1" ht="11.25"/>
    <row s="1815" customFormat="1" customHeight="1" ht="11.25">
      <c r="A45" s="1815" t="s">
        <v>3191</v>
      </c>
    </row>
    <row customHeight="1" ht="11.25"/>
    <row s="455" customFormat="1" customHeight="1" ht="24">
      <c r="A47" s="2202" t="s">
        <v>437</v>
      </c>
      <c r="B47" s="502"/>
      <c r="C47" s="2213"/>
      <c r="D47" s="445" t="str">
        <f>A47</f>
        <v>5.1</v>
      </c>
      <c r="E47" s="442" t="s">
        <v>438</v>
      </c>
      <c r="F47" s="1976" t="s">
        <v>430</v>
      </c>
      <c r="G47" s="444" t="s">
        <v>439</v>
      </c>
      <c r="H47" s="475"/>
      <c r="I47" s="852"/>
    </row>
    <row s="455" customFormat="1" customHeight="1" ht="22.5">
      <c r="A48" s="2202"/>
      <c r="B48" s="502"/>
      <c r="C48" s="2213"/>
      <c r="D48" s="440" t="str">
        <f>D47&amp;".1"</f>
        <v>5.1.1</v>
      </c>
      <c r="E48" s="439" t="s">
        <v>440</v>
      </c>
      <c r="F48" s="1977" t="s">
        <v>22</v>
      </c>
      <c r="G48" s="474"/>
      <c r="H48" s="475"/>
      <c r="I48" s="852"/>
    </row>
    <row s="455" customFormat="1" customHeight="1" ht="22.5">
      <c r="A49" s="2202"/>
      <c r="B49" s="502"/>
      <c r="C49" s="2213"/>
      <c r="D49" s="440" t="str">
        <f>D47&amp;".2"</f>
        <v>5.1.2</v>
      </c>
      <c r="E49" s="439" t="s">
        <v>441</v>
      </c>
      <c r="F49" s="1732" t="s">
        <v>22</v>
      </c>
      <c r="G49" s="444" t="s">
        <v>442</v>
      </c>
      <c r="H49" s="475"/>
      <c r="I49" s="852"/>
    </row>
    <row s="455" customFormat="1" customHeight="1" ht="22.5">
      <c r="A50" s="2202"/>
      <c r="B50" s="502"/>
      <c r="C50" s="2213"/>
      <c r="D50" s="440" t="str">
        <f>D47&amp;".3"</f>
        <v>5.1.3</v>
      </c>
      <c r="E50" s="439" t="s">
        <v>443</v>
      </c>
      <c r="F50" s="1977" t="s">
        <v>22</v>
      </c>
      <c r="G50" s="474"/>
      <c r="H50" s="475"/>
      <c r="I50" s="852"/>
    </row>
    <row s="455" customFormat="1" customHeight="1" ht="22.5">
      <c r="A51" s="2202"/>
      <c r="B51" s="502"/>
      <c r="C51" s="2213"/>
      <c r="D51" s="440" t="str">
        <f>D47&amp;".4"</f>
        <v>5.1.4</v>
      </c>
      <c r="E51" s="439" t="s">
        <v>444</v>
      </c>
      <c r="F51" s="1977" t="s">
        <v>22</v>
      </c>
      <c r="G51" s="444" t="s">
        <v>445</v>
      </c>
      <c r="H51" s="475"/>
      <c r="I51" s="852"/>
    </row>
    <row r="54" s="1815" customFormat="1" customHeight="1" ht="17.25">
      <c r="A54" s="1815" t="s">
        <v>3192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516</v>
      </c>
      <c r="Q56" s="516" t="s">
        <v>517</v>
      </c>
      <c r="R56" s="517" t="s">
        <v>518</v>
      </c>
      <c r="S56" s="1636" t="s">
        <v>519</v>
      </c>
      <c r="T56" s="1636"/>
      <c r="U56" s="1636"/>
      <c r="V56" s="1636"/>
    </row>
    <row r="58" s="1815" customFormat="1" customHeight="1" ht="11.25">
      <c r="A58" s="1815" t="s">
        <v>3193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505</v>
      </c>
      <c r="AQ60" s="1624" t="s">
        <v>505</v>
      </c>
      <c r="AR60" s="1636"/>
      <c r="AS60" s="1636"/>
    </row>
    <row r="62" s="1815" customFormat="1" customHeight="1" ht="11.25">
      <c r="A62" s="1815" t="s">
        <v>3194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3195</v>
      </c>
    </row>
    <row r="68" s="1635" customFormat="1" customHeight="1" ht="14.25">
      <c r="A68" s="343"/>
      <c r="B68" s="1160"/>
      <c r="C68" s="376"/>
      <c r="D68" s="1810"/>
      <c r="E68" s="886"/>
      <c r="F68" s="1825"/>
      <c r="G68" s="89"/>
      <c r="I68" s="1624"/>
      <c r="J68" s="1624"/>
    </row>
    <row r="70" s="1815" customFormat="1" customHeight="1" ht="11.25">
      <c r="A70" s="1815" t="s">
        <v>3196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3197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3198</v>
      </c>
    </row>
    <row r="75" s="1815" customFormat="1" customHeight="1" ht="11.25">
      <c r="A75" s="1815" t="s">
        <v>3199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3197</v>
      </c>
    </row>
    <row r="79" s="1815" customFormat="1" customHeight="1" ht="11.25">
      <c r="A79" s="1815" t="s">
        <v>3200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500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3201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3202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3203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3204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3205</v>
      </c>
    </row>
    <row r="101" s="1635" customFormat="1" customHeight="1" ht="11.25">
      <c r="A101" s="1166"/>
      <c r="B101" s="1166"/>
      <c r="C101" s="1166"/>
      <c r="D101" s="1160"/>
      <c r="E101" s="1170"/>
      <c r="F101" s="1829"/>
      <c r="G101" s="1830"/>
      <c r="H101" s="2515" t="s">
        <v>132</v>
      </c>
      <c r="I101" s="2516"/>
      <c r="J101" s="2485"/>
      <c r="K101" s="2517"/>
      <c r="L101" s="2107" t="s">
        <v>19</v>
      </c>
      <c r="M101" s="2108"/>
      <c r="N101" s="1986"/>
      <c r="O101" s="1177" t="s">
        <v>500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3203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3206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3207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3208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3209</v>
      </c>
    </row>
    <row r="115" s="1850" customFormat="1" customHeight="1" ht="15">
      <c r="A115" s="623"/>
      <c r="B115" s="624"/>
      <c r="C115" s="624"/>
      <c r="D115" s="2578" t="s">
        <v>132</v>
      </c>
      <c r="E115" s="2377" t="s">
        <v>240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733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688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689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734</v>
      </c>
      <c r="F118" s="2376"/>
      <c r="G118" s="2376"/>
      <c r="H118" s="2376"/>
      <c r="I118" s="2376"/>
      <c r="J118" s="2376"/>
      <c r="K118" s="2376"/>
      <c r="L118" s="2376"/>
      <c r="M118" s="2376"/>
      <c r="N118" s="2376"/>
      <c r="O118" s="2376"/>
      <c r="P118" s="2376"/>
      <c r="Q118" s="558">
        <f>SUMIF(T119:T120,"i",Q119:Q120)</f>
        <v>0</v>
      </c>
      <c r="R118" s="1017"/>
      <c r="S118" s="1798" t="s">
        <v>735</v>
      </c>
      <c r="T118" s="717" t="s">
        <v>736</v>
      </c>
      <c r="U118" s="2374">
        <v>1</v>
      </c>
      <c r="V118" s="2374" t="s">
        <v>699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3210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737</v>
      </c>
      <c r="F121" s="2376"/>
      <c r="G121" s="2376"/>
      <c r="H121" s="2376"/>
      <c r="I121" s="2376"/>
      <c r="J121" s="2376"/>
      <c r="K121" s="2376"/>
      <c r="L121" s="2376"/>
      <c r="M121" s="2376"/>
      <c r="N121" s="2376"/>
      <c r="O121" s="2376"/>
      <c r="P121" s="2376"/>
      <c r="Q121" s="558">
        <f>SUMIF(T122:T123,"i",Q122:Q123)</f>
        <v>0</v>
      </c>
      <c r="R121" s="1017"/>
      <c r="S121" s="1798" t="s">
        <v>738</v>
      </c>
      <c r="T121" s="717" t="s">
        <v>736</v>
      </c>
      <c r="U121" s="2374">
        <v>1</v>
      </c>
      <c r="V121" s="2374" t="s">
        <v>699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3210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3211</v>
      </c>
    </row>
    <row r="127" s="1850" customFormat="1" customHeight="1" ht="15">
      <c r="A127" s="623"/>
      <c r="B127" s="624"/>
      <c r="C127" s="624"/>
      <c r="D127" s="2578" t="s">
        <v>132</v>
      </c>
      <c r="E127" s="2377" t="s">
        <v>240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733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688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689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734</v>
      </c>
      <c r="F130" s="2376"/>
      <c r="G130" s="2376"/>
      <c r="H130" s="2376"/>
      <c r="I130" s="2376"/>
      <c r="J130" s="2376"/>
      <c r="K130" s="2376"/>
      <c r="L130" s="2376"/>
      <c r="M130" s="2376"/>
      <c r="N130" s="2376"/>
      <c r="O130" s="2376"/>
      <c r="P130" s="2376"/>
      <c r="Q130" s="558">
        <f>SUMIF(T131:T132,"i",Q131:Q132)</f>
        <v>0</v>
      </c>
      <c r="R130" s="1017"/>
      <c r="S130" s="1798" t="s">
        <v>735</v>
      </c>
      <c r="T130" s="717" t="s">
        <v>736</v>
      </c>
      <c r="U130" s="2374">
        <v>1</v>
      </c>
      <c r="V130" s="2374" t="s">
        <v>699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3210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736</v>
      </c>
      <c r="U133" s="2374">
        <v>1</v>
      </c>
      <c r="V133" s="2374" t="s">
        <v>699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3212</v>
      </c>
    </row>
    <row r="139" s="1850" customFormat="1" customHeight="1" ht="45">
      <c r="A139" s="1806"/>
      <c r="B139" s="1160"/>
      <c r="C139" s="412"/>
      <c r="D139" s="89"/>
      <c r="E139" s="2572"/>
      <c r="F139" s="2108" t="s">
        <v>132</v>
      </c>
      <c r="G139" s="2575" t="s">
        <v>22</v>
      </c>
      <c r="H139" s="289"/>
      <c r="I139" s="637" t="s">
        <v>132</v>
      </c>
      <c r="J139" s="1807" t="s">
        <v>3213</v>
      </c>
      <c r="K139" s="638" t="s">
        <v>670</v>
      </c>
      <c r="L139" s="2224" t="s">
        <v>670</v>
      </c>
      <c r="M139" s="2577"/>
      <c r="N139" s="638" t="s">
        <v>670</v>
      </c>
      <c r="O139" s="638" t="s">
        <v>670</v>
      </c>
      <c r="P139" s="638" t="s">
        <v>670</v>
      </c>
      <c r="Q139" s="639">
        <f>SUM(Q140:Q142)</f>
        <v>0</v>
      </c>
      <c r="R139" s="639">
        <f>IF(R136=0,0,(Q136/R136)*100)</f>
        <v>0</v>
      </c>
      <c r="S139" s="2179"/>
      <c r="T139" s="717" t="s">
        <v>736</v>
      </c>
      <c r="U139" s="89"/>
      <c r="V139" s="89"/>
      <c r="AC139" s="89"/>
    </row>
    <row s="1850" customFormat="1" customHeight="1" ht="11.25">
      <c r="A140" s="1806"/>
      <c r="B140" s="1160"/>
      <c r="C140" s="412"/>
      <c r="D140" s="89"/>
      <c r="E140" s="2573"/>
      <c r="F140" s="2108"/>
      <c r="G140" s="2575"/>
      <c r="H140" s="2127"/>
      <c r="I140" s="2515" t="s">
        <v>1146</v>
      </c>
      <c r="J140" s="2569"/>
      <c r="K140" s="2570"/>
      <c r="L140" s="640"/>
      <c r="M140" s="641" t="s">
        <v>132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3214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3215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1146</v>
      </c>
      <c r="J147" s="2569"/>
      <c r="K147" s="2570"/>
      <c r="L147" s="640"/>
      <c r="M147" s="641" t="s">
        <v>132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3214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132</v>
      </c>
      <c r="N150" s="1795"/>
      <c r="O150" s="642"/>
      <c r="P150" s="643"/>
      <c r="Q150" s="642"/>
      <c r="R150" s="644">
        <v>0</v>
      </c>
      <c r="S150" s="89"/>
      <c r="T150" s="717"/>
      <c r="U150" s="89"/>
      <c r="V150" s="89"/>
      <c r="AC150" s="89"/>
    </row>
    <row r="152" s="1815" customFormat="1" customHeight="1" ht="17.25">
      <c r="A152" s="1815" t="s">
        <v>3216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132</v>
      </c>
      <c r="N154" s="2504" t="str">
        <f>IF(Z154="","",INDEX(TERRITORY_MR_LIST,MATCH(Z154,TERRITORY_LIST_ID,0)))</f>
        <v/>
      </c>
      <c r="O154" s="2185" t="s">
        <v>66</v>
      </c>
      <c r="P154" s="2108"/>
      <c r="Q154" s="2108" t="s">
        <v>132</v>
      </c>
      <c r="R154" s="2502" t="s">
        <v>22</v>
      </c>
      <c r="S154" s="2107" t="s">
        <v>66</v>
      </c>
      <c r="T154" s="1811"/>
      <c r="U154" s="1811" t="s">
        <v>132</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538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539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540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132</v>
      </c>
      <c r="N160" s="2504" t="str">
        <f>IF(Z160="","",INDEX(TERRITORY_MR_LIST,MATCH(Z160,TERRITORY_LIST_ID,0)))</f>
        <v/>
      </c>
      <c r="O160" s="2185" t="s">
        <v>66</v>
      </c>
      <c r="P160" s="2108"/>
      <c r="Q160" s="2108" t="s">
        <v>132</v>
      </c>
      <c r="R160" s="2502" t="s">
        <v>22</v>
      </c>
      <c r="S160" s="2107" t="s">
        <v>66</v>
      </c>
      <c r="T160" s="1811"/>
      <c r="U160" s="1811" t="s">
        <v>132</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538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539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540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132</v>
      </c>
      <c r="N165" s="2504" t="str">
        <f>IF(Z165="","",INDEX(TERRITORY_MR_LIST,MATCH(Z165,TERRITORY_LIST_ID,0)))</f>
        <v/>
      </c>
      <c r="O165" s="2185" t="s">
        <v>66</v>
      </c>
      <c r="P165" s="2108"/>
      <c r="Q165" s="2108" t="s">
        <v>132</v>
      </c>
      <c r="R165" s="2502" t="s">
        <v>22</v>
      </c>
      <c r="S165" s="2107" t="s">
        <v>66</v>
      </c>
      <c r="T165" s="1811"/>
      <c r="U165" s="1811" t="s">
        <v>132</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538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539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132</v>
      </c>
      <c r="R169" s="2502" t="s">
        <v>22</v>
      </c>
      <c r="S169" s="2107" t="s">
        <v>66</v>
      </c>
      <c r="T169" s="1811"/>
      <c r="U169" s="1811" t="s">
        <v>132</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538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132</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3217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132</v>
      </c>
      <c r="N176" s="2504" t="str">
        <f>IF(Z176="","",INDEX(TERRITORY_MR_LIST,MATCH(Z176,TERRITORY_LIST_ID,0)))</f>
        <v/>
      </c>
      <c r="O176" s="2185" t="s">
        <v>66</v>
      </c>
      <c r="P176" s="2108"/>
      <c r="Q176" s="2108" t="s">
        <v>132</v>
      </c>
      <c r="R176" s="2502" t="s">
        <v>22</v>
      </c>
      <c r="S176" s="2406" t="s">
        <v>19</v>
      </c>
      <c r="T176" s="1802"/>
      <c r="U176" s="1802" t="s">
        <v>132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539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540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132</v>
      </c>
      <c r="N182" s="2504" t="str">
        <f>IF(Z182="","",INDEX(TERRITORY_MR_LIST,MATCH(Z182,TERRITORY_LIST_ID,0)))</f>
        <v/>
      </c>
      <c r="O182" s="2185" t="s">
        <v>66</v>
      </c>
      <c r="P182" s="2108"/>
      <c r="Q182" s="2108" t="s">
        <v>132</v>
      </c>
      <c r="R182" s="2502" t="s">
        <v>22</v>
      </c>
      <c r="S182" s="2406" t="s">
        <v>19</v>
      </c>
      <c r="T182" s="1802"/>
      <c r="U182" s="1802" t="s">
        <v>132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539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540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132</v>
      </c>
      <c r="N187" s="2504" t="str">
        <f>IF(Z187="","",INDEX(TERRITORY_MR_LIST,MATCH(Z187,TERRITORY_LIST_ID,0)))</f>
        <v/>
      </c>
      <c r="O187" s="2185" t="s">
        <v>66</v>
      </c>
      <c r="P187" s="2108"/>
      <c r="Q187" s="2108" t="s">
        <v>132</v>
      </c>
      <c r="R187" s="2502" t="s">
        <v>22</v>
      </c>
      <c r="S187" s="2406" t="s">
        <v>19</v>
      </c>
      <c r="T187" s="1802"/>
      <c r="U187" s="1802" t="s">
        <v>132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539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132</v>
      </c>
      <c r="R191" s="2502" t="s">
        <v>22</v>
      </c>
      <c r="S191" s="2406" t="s">
        <v>19</v>
      </c>
      <c r="T191" s="1802"/>
      <c r="U191" s="1802" t="s">
        <v>132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3218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132</v>
      </c>
      <c r="P202" s="2517"/>
      <c r="Q202" s="1580"/>
      <c r="R202" s="2185" t="s">
        <v>66</v>
      </c>
      <c r="S202" s="2185" t="s">
        <v>66</v>
      </c>
      <c r="T202" s="1855"/>
      <c r="U202" s="2108" t="s">
        <v>132</v>
      </c>
      <c r="V202" s="2524" t="str">
        <f>IF(AK202="","",INDEX(TERRITORY_MR_LIST,MATCH(AK202,TERRITORY_LIST_ID,0)))</f>
        <v/>
      </c>
      <c r="W202" s="1581"/>
      <c r="X202" s="2185" t="s">
        <v>66</v>
      </c>
      <c r="Y202" s="2185" t="s">
        <v>19</v>
      </c>
      <c r="Z202" s="1564"/>
      <c r="AA202" s="2108" t="s">
        <v>132</v>
      </c>
      <c r="AB202" s="2526"/>
      <c r="AC202" s="1582"/>
      <c r="AD202" s="2185" t="s">
        <v>66</v>
      </c>
      <c r="AE202" s="2185" t="s">
        <v>19</v>
      </c>
      <c r="AF202" s="1562"/>
      <c r="AG202" s="1811" t="s">
        <v>132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3219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3220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238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3221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526BB-22C7-BDC5-5657-01E0DEDFC7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3222</v>
      </c>
      <c r="B1" s="846"/>
      <c r="C1" s="982" t="s">
        <v>3223</v>
      </c>
      <c r="D1" s="980" t="s">
        <v>931</v>
      </c>
      <c r="E1" s="980" t="s">
        <v>977</v>
      </c>
      <c r="F1" s="980" t="s">
        <v>1030</v>
      </c>
      <c r="G1" s="980" t="s">
        <v>1017</v>
      </c>
      <c r="H1" s="980" t="s">
        <v>2904</v>
      </c>
    </row>
    <row customHeight="1" ht="9">
      <c r="A2" s="983" t="s">
        <v>3224</v>
      </c>
      <c r="B2" s="983"/>
      <c r="C2" s="984" t="str">
        <f>INDEX(TEMPLATE_NUMBER_FORM_LIST,MATCH(TEMPLATE_SPHERE,TEMPLATE_SPHERE_LIST,0))</f>
        <v>16</v>
      </c>
      <c r="D2" s="983" t="s">
        <v>137</v>
      </c>
      <c r="E2" s="983" t="s">
        <v>135</v>
      </c>
      <c r="F2" s="985" t="s">
        <v>135</v>
      </c>
      <c r="G2" s="983" t="s">
        <v>135</v>
      </c>
      <c r="H2" s="986"/>
    </row>
    <row customHeight="1" ht="63">
      <c r="A3" s="846"/>
      <c r="B3" s="846" t="s">
        <v>132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3225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3226</v>
      </c>
      <c r="B4" s="846" t="s">
        <v>102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3227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3228</v>
      </c>
    </row>
    <row customHeight="1" ht="117">
      <c r="A5" s="846" t="s">
        <v>3229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3230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3231</v>
      </c>
    </row>
    <row customHeight="1" ht="90">
      <c r="A6" s="846" t="s">
        <v>3232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3233</v>
      </c>
      <c r="B7" s="846" t="s">
        <v>114</v>
      </c>
      <c r="C7" s="984" t="str">
        <f>IF(TEMPLATE_SPHERE="HEAT",D7,E7)</f>
        <v>Форма 11. Информация о расходах на капитальный и текущий ремонт основных средств</v>
      </c>
      <c r="D7" s="846" t="s">
        <v>3234</v>
      </c>
      <c r="E7" s="846" t="s">
        <v>3235</v>
      </c>
      <c r="F7" s="986"/>
      <c r="G7" s="986"/>
      <c r="H7" s="986"/>
    </row>
    <row customHeight="1" ht="108">
      <c r="A8" s="846" t="s">
        <v>3236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2460</v>
      </c>
      <c r="E8" s="846" t="s">
        <v>3237</v>
      </c>
      <c r="F8" s="986"/>
      <c r="G8" s="986"/>
      <c r="H8" s="986"/>
    </row>
    <row customHeight="1" ht="99">
      <c r="A9" s="846" t="s">
        <v>3238</v>
      </c>
      <c r="B9" s="846"/>
      <c r="C9" s="846" t="s">
        <v>3239</v>
      </c>
      <c r="D9" s="846"/>
      <c r="E9" s="846"/>
      <c r="F9" s="986"/>
      <c r="G9" s="986"/>
      <c r="H9" s="986"/>
    </row>
    <row customHeight="1" ht="126">
      <c r="A10" s="846" t="s">
        <v>3240</v>
      </c>
      <c r="B10" s="846"/>
      <c r="C10" s="846" t="s">
        <v>3241</v>
      </c>
      <c r="D10" s="846"/>
      <c r="E10" s="846"/>
      <c r="F10" s="986"/>
      <c r="G10" s="986"/>
      <c r="H10" s="986"/>
    </row>
    <row customHeight="1" ht="108">
      <c r="A11" s="846" t="s">
        <v>3242</v>
      </c>
      <c r="B11" s="846"/>
      <c r="C11" s="846" t="s">
        <v>3243</v>
      </c>
      <c r="D11" s="846"/>
      <c r="E11" s="846"/>
      <c r="F11" s="986"/>
      <c r="G11" s="986"/>
      <c r="H11" s="986"/>
    </row>
    <row customHeight="1" ht="54">
      <c r="A12" s="846" t="s">
        <v>3244</v>
      </c>
      <c r="B12" s="846"/>
      <c r="C12" s="846" t="s">
        <v>3245</v>
      </c>
      <c r="D12" s="846"/>
      <c r="E12" s="846"/>
      <c r="F12" s="986"/>
      <c r="G12" s="986"/>
      <c r="H12" s="986"/>
    </row>
    <row customHeight="1" ht="45">
      <c r="A13" s="846" t="s">
        <v>3246</v>
      </c>
      <c r="B13" s="846"/>
      <c r="C13" s="846" t="s">
        <v>3247</v>
      </c>
      <c r="D13" s="846"/>
      <c r="E13" s="846"/>
      <c r="F13" s="986"/>
      <c r="G13" s="986"/>
      <c r="H13" s="986"/>
    </row>
    <row customHeight="1" ht="117">
      <c r="A14" s="846" t="s">
        <v>3248</v>
      </c>
      <c r="B14" s="846"/>
      <c r="C14" s="846" t="s">
        <v>3249</v>
      </c>
      <c r="D14" s="846"/>
      <c r="E14" s="846"/>
      <c r="F14" s="986"/>
      <c r="G14" s="986"/>
      <c r="H14" s="986"/>
    </row>
    <row customHeight="1" ht="117">
      <c r="A15" s="846" t="s">
        <v>3250</v>
      </c>
      <c r="B15" s="846"/>
      <c r="C15" s="846" t="s">
        <v>3251</v>
      </c>
      <c r="D15" s="846"/>
      <c r="E15" s="846"/>
      <c r="F15" s="986"/>
      <c r="G15" s="986"/>
      <c r="H15" s="986"/>
    </row>
    <row customHeight="1" ht="63">
      <c r="A16" s="846" t="s">
        <v>3252</v>
      </c>
      <c r="B16" s="846"/>
      <c r="C16" s="846" t="s">
        <v>3253</v>
      </c>
      <c r="D16" s="846"/>
      <c r="E16" s="846"/>
      <c r="F16" s="986"/>
      <c r="G16" s="986"/>
      <c r="H16" s="986"/>
    </row>
    <row customHeight="1" ht="54">
      <c r="A17" s="846" t="s">
        <v>3254</v>
      </c>
      <c r="B17" s="846"/>
      <c r="C17" s="984" t="s">
        <v>3255</v>
      </c>
      <c r="D17" s="846"/>
      <c r="E17" s="846"/>
      <c r="F17" s="986"/>
      <c r="G17" s="986"/>
      <c r="H17" s="986"/>
    </row>
    <row customHeight="1" ht="27">
      <c r="A18" s="846" t="s">
        <v>3256</v>
      </c>
      <c r="B18" s="846"/>
      <c r="C18" s="984" t="s">
        <v>3257</v>
      </c>
      <c r="D18" s="846"/>
      <c r="E18" s="846"/>
      <c r="F18" s="986"/>
      <c r="G18" s="986"/>
      <c r="H18" s="986"/>
    </row>
    <row customHeight="1" ht="54">
      <c r="A19" s="846" t="s">
        <v>3258</v>
      </c>
      <c r="B19" s="846"/>
      <c r="C19" s="984" t="s">
        <v>3259</v>
      </c>
      <c r="D19" s="846"/>
      <c r="E19" s="846"/>
      <c r="F19" s="986"/>
      <c r="G19" s="986"/>
      <c r="H19" s="986"/>
    </row>
    <row customHeight="1" ht="36">
      <c r="A20" s="846" t="s">
        <v>3260</v>
      </c>
      <c r="B20" s="846"/>
      <c r="C20" s="984" t="s">
        <v>3261</v>
      </c>
      <c r="D20" s="846"/>
      <c r="E20" s="846"/>
      <c r="F20" s="986"/>
      <c r="G20" s="986"/>
      <c r="H20" s="986"/>
    </row>
    <row customHeight="1" ht="36">
      <c r="A21" s="846" t="s">
        <v>3262</v>
      </c>
      <c r="B21" s="846"/>
      <c r="C21" s="984" t="s">
        <v>3263</v>
      </c>
      <c r="D21" s="846"/>
      <c r="E21" s="846"/>
      <c r="F21" s="986"/>
      <c r="G21" s="986"/>
      <c r="H21" s="986"/>
    </row>
    <row customHeight="1" ht="27">
      <c r="A22" s="846" t="s">
        <v>3264</v>
      </c>
      <c r="B22" s="846"/>
      <c r="C22" s="984" t="s">
        <v>3265</v>
      </c>
      <c r="D22" s="846"/>
      <c r="E22" s="846"/>
      <c r="F22" s="986"/>
      <c r="G22" s="986"/>
      <c r="H22" s="986"/>
    </row>
    <row customHeight="1" ht="36">
      <c r="A23" s="846" t="s">
        <v>3266</v>
      </c>
      <c r="B23" s="846"/>
      <c r="C23" s="984" t="s">
        <v>3267</v>
      </c>
      <c r="D23" s="846"/>
      <c r="E23" s="846"/>
      <c r="F23" s="986"/>
      <c r="G23" s="986"/>
      <c r="H23" s="986"/>
    </row>
    <row customHeight="1" ht="28.5">
      <c r="A24" s="846" t="s">
        <v>3268</v>
      </c>
      <c r="B24" s="846"/>
      <c r="C24" s="984" t="s">
        <v>3269</v>
      </c>
      <c r="D24" s="846"/>
      <c r="E24" s="846"/>
      <c r="F24" s="986"/>
      <c r="G24" s="986"/>
      <c r="H24" s="986"/>
    </row>
    <row customHeight="1" ht="36">
      <c r="A25" s="846" t="s">
        <v>3270</v>
      </c>
      <c r="B25" s="846"/>
      <c r="C25" s="984" t="s">
        <v>3271</v>
      </c>
      <c r="D25" s="846"/>
      <c r="E25" s="846"/>
      <c r="F25" s="986"/>
      <c r="G25" s="986"/>
      <c r="H25" s="986"/>
    </row>
    <row customHeight="1" ht="27">
      <c r="A26" s="846" t="s">
        <v>3272</v>
      </c>
      <c r="B26" s="846"/>
      <c r="C26" s="984" t="s">
        <v>3273</v>
      </c>
      <c r="D26" s="846"/>
      <c r="E26" s="846"/>
      <c r="F26" s="986"/>
      <c r="G26" s="986"/>
      <c r="H26" s="986"/>
    </row>
    <row customHeight="1" ht="36">
      <c r="A27" s="846" t="s">
        <v>3274</v>
      </c>
      <c r="B27" s="846"/>
      <c r="C27" s="984" t="s">
        <v>3275</v>
      </c>
      <c r="D27" s="846"/>
      <c r="E27" s="846"/>
      <c r="F27" s="986"/>
      <c r="G27" s="986"/>
      <c r="H27" s="986"/>
    </row>
    <row customHeight="1" ht="28.5">
      <c r="A28" s="846" t="s">
        <v>3276</v>
      </c>
      <c r="B28" s="846"/>
      <c r="C28" s="984" t="s">
        <v>3277</v>
      </c>
      <c r="D28" s="846"/>
      <c r="E28" s="846"/>
      <c r="F28" s="986"/>
      <c r="G28" s="986"/>
      <c r="H28" s="986"/>
    </row>
    <row customHeight="1" ht="126">
      <c r="A29" s="846" t="s">
        <v>3278</v>
      </c>
      <c r="B29" s="846" t="s">
        <v>214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3279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3280</v>
      </c>
    </row>
    <row customHeight="1" ht="36">
      <c r="A30" s="846" t="s">
        <v>3281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3282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3283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3284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3285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3286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3287</v>
      </c>
    </row>
    <row customHeight="1" ht="9">
      <c r="A33" s="846"/>
      <c r="B33" s="846"/>
      <c r="C33" s="984"/>
      <c r="D33" s="846"/>
      <c r="E33" s="846"/>
      <c r="F33" s="986"/>
      <c r="G33" s="986"/>
      <c r="H33" s="986"/>
    </row>
    <row customHeight="1" ht="9">
      <c r="A34" s="846"/>
      <c r="B34" s="846" t="s">
        <v>144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D7208A-7EF1-AFC1-C143-5ECA6E1A63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3288</v>
      </c>
      <c r="D1" s="898"/>
      <c r="E1" s="898"/>
      <c r="F1" s="898"/>
      <c r="G1" s="898"/>
      <c r="H1" s="898" t="s">
        <v>3289</v>
      </c>
      <c r="I1" s="898"/>
      <c r="J1" s="898"/>
      <c r="K1" s="898"/>
      <c r="L1" s="898"/>
      <c r="M1" s="898" t="s">
        <v>3290</v>
      </c>
      <c r="N1" s="898" t="s">
        <v>3291</v>
      </c>
      <c r="O1" s="2592" t="s">
        <v>3292</v>
      </c>
      <c r="P1" s="2592"/>
      <c r="Q1" s="2592"/>
      <c r="R1" s="2592"/>
      <c r="S1" s="2592"/>
      <c r="T1" s="2592" t="s">
        <v>3290</v>
      </c>
      <c r="U1" s="2592"/>
      <c r="V1" s="2592"/>
      <c r="W1" s="2592"/>
      <c r="X1" s="2592"/>
      <c r="Y1" s="999"/>
      <c r="Z1" s="2592" t="s">
        <v>3293</v>
      </c>
      <c r="AA1" s="2592"/>
      <c r="AB1" s="2592"/>
      <c r="AC1" s="2592"/>
      <c r="AD1" s="2592"/>
    </row>
    <row customHeight="1" ht="18">
      <c r="A2" s="846"/>
      <c r="B2" s="846"/>
      <c r="C2" s="841" t="s">
        <v>931</v>
      </c>
      <c r="D2" s="841" t="s">
        <v>977</v>
      </c>
      <c r="E2" s="841" t="s">
        <v>1030</v>
      </c>
      <c r="F2" s="841" t="s">
        <v>1017</v>
      </c>
      <c r="G2" s="841" t="s">
        <v>2904</v>
      </c>
      <c r="H2" s="843"/>
      <c r="I2" s="843"/>
      <c r="J2" s="843"/>
      <c r="K2" s="843"/>
      <c r="L2" s="843"/>
      <c r="M2" s="843"/>
      <c r="N2" s="843"/>
      <c r="O2" s="841" t="s">
        <v>931</v>
      </c>
      <c r="P2" s="841" t="s">
        <v>977</v>
      </c>
      <c r="Q2" s="841" t="s">
        <v>1017</v>
      </c>
      <c r="R2" s="841" t="s">
        <v>1030</v>
      </c>
      <c r="S2" s="841" t="s">
        <v>2904</v>
      </c>
      <c r="T2" s="841" t="s">
        <v>931</v>
      </c>
      <c r="U2" s="841" t="s">
        <v>977</v>
      </c>
      <c r="V2" s="841" t="s">
        <v>1017</v>
      </c>
      <c r="W2" s="841" t="s">
        <v>1030</v>
      </c>
      <c r="X2" s="841" t="s">
        <v>2904</v>
      </c>
      <c r="Y2" s="841"/>
      <c r="Z2" s="841" t="s">
        <v>931</v>
      </c>
      <c r="AA2" s="850" t="s">
        <v>977</v>
      </c>
      <c r="AB2" s="841" t="s">
        <v>1017</v>
      </c>
      <c r="AC2" s="841" t="s">
        <v>1030</v>
      </c>
      <c r="AD2" s="841" t="s">
        <v>2904</v>
      </c>
    </row>
    <row customHeight="1" ht="162">
      <c r="A3" s="845" t="s">
        <v>27</v>
      </c>
      <c r="B3" s="845"/>
      <c r="C3" s="2596" t="s">
        <v>3294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3295</v>
      </c>
      <c r="AA3" s="843" t="s">
        <v>3296</v>
      </c>
      <c r="AB3" s="846" t="s">
        <v>3297</v>
      </c>
      <c r="AC3" s="846" t="s">
        <v>3298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149</v>
      </c>
      <c r="D11" s="2599" t="s">
        <v>200</v>
      </c>
      <c r="E11" s="2599" t="s">
        <v>2935</v>
      </c>
      <c r="F11" s="2599" t="s">
        <v>206</v>
      </c>
      <c r="G11" s="2599"/>
      <c r="H11" s="898" t="s">
        <v>3299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3300</v>
      </c>
      <c r="U11" s="843" t="s">
        <v>3301</v>
      </c>
      <c r="V11" s="843"/>
      <c r="W11" s="843"/>
      <c r="X11" s="843"/>
      <c r="Y11" s="1000"/>
      <c r="Z11" s="846" t="s">
        <v>3302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3303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3304</v>
      </c>
      <c r="U12" s="843" t="s">
        <v>3305</v>
      </c>
      <c r="V12" s="843"/>
      <c r="W12" s="843"/>
      <c r="X12" s="843"/>
      <c r="Y12" s="1000"/>
      <c r="Z12" s="846" t="s">
        <v>3306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3307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3308</v>
      </c>
      <c r="U13" s="844" t="s">
        <v>3309</v>
      </c>
      <c r="V13" s="844"/>
      <c r="W13" s="844"/>
      <c r="X13" s="843"/>
      <c r="Y13" s="1000"/>
      <c r="Z13" s="846" t="s">
        <v>3310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3311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3312</v>
      </c>
      <c r="AA14" s="849" t="s">
        <v>3312</v>
      </c>
      <c r="AB14" s="846"/>
      <c r="AC14" s="846"/>
      <c r="AD14" s="846"/>
    </row>
    <row customHeight="1" ht="108">
      <c r="A15" s="2593"/>
      <c r="B15" s="899">
        <v>5</v>
      </c>
      <c r="C15" s="2600"/>
      <c r="D15" s="2600"/>
      <c r="E15" s="2600"/>
      <c r="F15" s="2600"/>
      <c r="G15" s="2600"/>
      <c r="H15" s="2594" t="s">
        <v>3313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3314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3315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3315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2938</v>
      </c>
      <c r="B18" s="899">
        <v>1</v>
      </c>
      <c r="C18" s="843" t="s">
        <v>3299</v>
      </c>
      <c r="D18" s="967" t="s">
        <v>3299</v>
      </c>
      <c r="E18" s="843" t="s">
        <v>3299</v>
      </c>
      <c r="F18" s="843" t="s">
        <v>3299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3316</v>
      </c>
      <c r="U18" s="846" t="s">
        <v>3317</v>
      </c>
      <c r="V18" s="846" t="s">
        <v>3318</v>
      </c>
      <c r="W18" s="846" t="s">
        <v>3319</v>
      </c>
      <c r="X18" s="843"/>
      <c r="Y18" s="1000"/>
      <c r="Z18" s="846" t="s">
        <v>3320</v>
      </c>
      <c r="AA18" s="849" t="s">
        <v>3321</v>
      </c>
      <c r="AB18" s="849" t="s">
        <v>3321</v>
      </c>
      <c r="AC18" s="849" t="s">
        <v>3321</v>
      </c>
      <c r="AD18" s="846"/>
    </row>
    <row customHeight="1" ht="36">
      <c r="A19" s="845"/>
      <c r="B19" s="899">
        <v>2</v>
      </c>
      <c r="C19" s="843" t="s">
        <v>3303</v>
      </c>
      <c r="D19" s="967" t="s">
        <v>3303</v>
      </c>
      <c r="E19" s="843" t="s">
        <v>3303</v>
      </c>
      <c r="F19" s="843" t="s">
        <v>3303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3322</v>
      </c>
      <c r="U19" s="846" t="s">
        <v>3323</v>
      </c>
      <c r="V19" s="846" t="s">
        <v>3324</v>
      </c>
      <c r="W19" s="846" t="s">
        <v>3325</v>
      </c>
      <c r="X19" s="843"/>
      <c r="Y19" s="1000"/>
      <c r="Z19" s="846" t="s">
        <v>3326</v>
      </c>
      <c r="AA19" s="849" t="s">
        <v>3326</v>
      </c>
      <c r="AB19" s="849" t="s">
        <v>3326</v>
      </c>
      <c r="AC19" s="849" t="s">
        <v>3326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832</v>
      </c>
      <c r="P20" s="957" t="s">
        <v>832</v>
      </c>
      <c r="Q20" s="957" t="s">
        <v>832</v>
      </c>
      <c r="R20" s="957" t="s">
        <v>832</v>
      </c>
      <c r="S20" s="957"/>
      <c r="T20" s="964" t="s">
        <v>3327</v>
      </c>
      <c r="U20" s="846" t="s">
        <v>3328</v>
      </c>
      <c r="V20" s="846" t="s">
        <v>3329</v>
      </c>
      <c r="W20" s="846" t="s">
        <v>3330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431</v>
      </c>
      <c r="P21" s="957"/>
      <c r="Q21" s="957"/>
      <c r="R21" s="957"/>
      <c r="S21" s="957"/>
      <c r="T21" s="964" t="s">
        <v>3331</v>
      </c>
      <c r="U21" s="846"/>
      <c r="V21" s="846"/>
      <c r="W21" s="846"/>
      <c r="X21" s="843"/>
      <c r="Y21" s="1000"/>
      <c r="Z21" s="846" t="s">
        <v>3332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431</v>
      </c>
      <c r="R22" s="957"/>
      <c r="S22" s="957"/>
      <c r="T22" s="964"/>
      <c r="U22" s="846"/>
      <c r="V22" s="846" t="s">
        <v>3333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434</v>
      </c>
      <c r="R23" s="957"/>
      <c r="S23" s="957"/>
      <c r="T23" s="964"/>
      <c r="U23" s="846"/>
      <c r="V23" s="846" t="s">
        <v>3334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852</v>
      </c>
      <c r="R24" s="957"/>
      <c r="S24" s="957"/>
      <c r="T24" s="964"/>
      <c r="U24" s="846"/>
      <c r="V24" s="846" t="s">
        <v>3335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434</v>
      </c>
      <c r="P25" s="957" t="s">
        <v>431</v>
      </c>
      <c r="Q25" s="957" t="s">
        <v>859</v>
      </c>
      <c r="R25" s="957" t="s">
        <v>431</v>
      </c>
      <c r="S25" s="957"/>
      <c r="T25" s="964" t="s">
        <v>3336</v>
      </c>
      <c r="U25" s="846" t="s">
        <v>3336</v>
      </c>
      <c r="V25" s="846" t="s">
        <v>3336</v>
      </c>
      <c r="W25" s="846" t="s">
        <v>3336</v>
      </c>
      <c r="X25" s="843"/>
      <c r="Y25" s="1000"/>
      <c r="Z25" s="846"/>
      <c r="AA25" s="849"/>
      <c r="AB25" s="846"/>
      <c r="AC25" s="846"/>
      <c r="AD25" s="846"/>
    </row>
    <row customHeight="1" ht="18">
      <c r="A26" s="845"/>
      <c r="B26" s="899">
        <v>9</v>
      </c>
      <c r="C26" s="843" t="s">
        <v>776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848</v>
      </c>
      <c r="P26" s="957" t="s">
        <v>842</v>
      </c>
      <c r="Q26" s="957" t="s">
        <v>3337</v>
      </c>
      <c r="R26" s="957" t="s">
        <v>842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3338</v>
      </c>
      <c r="V26" s="964" t="s">
        <v>3338</v>
      </c>
      <c r="W26" s="964" t="s">
        <v>3338</v>
      </c>
      <c r="X26" s="843"/>
      <c r="Y26" s="1000"/>
      <c r="Z26" s="846"/>
      <c r="AA26" s="849"/>
      <c r="AB26" s="846"/>
      <c r="AC26" s="846"/>
      <c r="AD26" s="846"/>
    </row>
    <row customHeight="1" ht="18">
      <c r="A27" s="845"/>
      <c r="B27" s="899">
        <v>10</v>
      </c>
      <c r="C27" s="843" t="s">
        <v>780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850</v>
      </c>
      <c r="P27" s="957" t="s">
        <v>844</v>
      </c>
      <c r="Q27" s="957" t="s">
        <v>3339</v>
      </c>
      <c r="R27" s="957" t="s">
        <v>844</v>
      </c>
      <c r="S27" s="957"/>
      <c r="T27" s="964" t="s">
        <v>3340</v>
      </c>
      <c r="U27" s="964" t="s">
        <v>3340</v>
      </c>
      <c r="V27" s="964" t="s">
        <v>3340</v>
      </c>
      <c r="W27" s="964" t="s">
        <v>3340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852</v>
      </c>
      <c r="P28" s="957"/>
      <c r="Q28" s="957"/>
      <c r="R28" s="957"/>
      <c r="S28" s="957"/>
      <c r="T28" s="964" t="s">
        <v>3341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859</v>
      </c>
      <c r="P29" s="957" t="s">
        <v>434</v>
      </c>
      <c r="Q29" s="957"/>
      <c r="R29" s="957" t="s">
        <v>434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3342</v>
      </c>
      <c r="V29" s="846"/>
      <c r="W29" s="846" t="s">
        <v>3342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861</v>
      </c>
      <c r="P30" s="957" t="s">
        <v>852</v>
      </c>
      <c r="Q30" s="957" t="s">
        <v>861</v>
      </c>
      <c r="R30" s="957" t="s">
        <v>852</v>
      </c>
      <c r="S30" s="957"/>
      <c r="T30" s="964" t="s">
        <v>3343</v>
      </c>
      <c r="U30" s="846" t="s">
        <v>3343</v>
      </c>
      <c r="V30" s="846" t="s">
        <v>3343</v>
      </c>
      <c r="W30" s="846" t="s">
        <v>3343</v>
      </c>
      <c r="X30" s="843"/>
      <c r="Y30" s="1000"/>
      <c r="Z30" s="846"/>
      <c r="AA30" s="849" t="s">
        <v>3344</v>
      </c>
      <c r="AB30" s="849" t="s">
        <v>3344</v>
      </c>
      <c r="AC30" s="849" t="s">
        <v>3344</v>
      </c>
      <c r="AD30" s="846"/>
    </row>
    <row customHeight="1" ht="18">
      <c r="A31" s="845"/>
      <c r="B31" s="899">
        <v>14</v>
      </c>
      <c r="C31" s="843" t="s">
        <v>3345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3346</v>
      </c>
      <c r="P31" s="957" t="s">
        <v>855</v>
      </c>
      <c r="Q31" s="957" t="s">
        <v>3346</v>
      </c>
      <c r="R31" s="957" t="s">
        <v>855</v>
      </c>
      <c r="S31" s="957"/>
      <c r="T31" s="965" t="s">
        <v>3347</v>
      </c>
      <c r="U31" s="846" t="s">
        <v>3347</v>
      </c>
      <c r="V31" s="846" t="s">
        <v>3347</v>
      </c>
      <c r="W31" s="846" t="s">
        <v>3347</v>
      </c>
      <c r="X31" s="843"/>
      <c r="Y31" s="1000"/>
      <c r="Z31" s="846"/>
      <c r="AA31" s="849"/>
      <c r="AB31" s="849"/>
      <c r="AC31" s="849"/>
      <c r="AD31" s="846"/>
    </row>
    <row customHeight="1" ht="36">
      <c r="A32" s="845"/>
      <c r="B32" s="899">
        <v>15</v>
      </c>
      <c r="C32" s="843" t="s">
        <v>3348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3349</v>
      </c>
      <c r="P32" s="957" t="s">
        <v>857</v>
      </c>
      <c r="Q32" s="957" t="s">
        <v>3349</v>
      </c>
      <c r="R32" s="957" t="s">
        <v>857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3350</v>
      </c>
      <c r="V32" s="846" t="s">
        <v>3350</v>
      </c>
      <c r="W32" s="846" t="s">
        <v>3350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863</v>
      </c>
      <c r="P33" s="957" t="s">
        <v>859</v>
      </c>
      <c r="Q33" s="957" t="s">
        <v>863</v>
      </c>
      <c r="R33" s="957" t="s">
        <v>859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3351</v>
      </c>
      <c r="V33" s="846" t="s">
        <v>3351</v>
      </c>
      <c r="W33" s="846" t="s">
        <v>3352</v>
      </c>
      <c r="X33" s="843"/>
      <c r="Y33" s="1000"/>
      <c r="Z33" s="846"/>
      <c r="AA33" s="849" t="s">
        <v>3353</v>
      </c>
      <c r="AB33" s="849" t="s">
        <v>3353</v>
      </c>
      <c r="AC33" s="849" t="s">
        <v>3353</v>
      </c>
      <c r="AD33" s="846"/>
    </row>
    <row customHeight="1" ht="27">
      <c r="A34" s="845"/>
      <c r="B34" s="899">
        <v>17</v>
      </c>
      <c r="C34" s="843" t="s">
        <v>3354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3355</v>
      </c>
      <c r="P34" s="957" t="s">
        <v>3337</v>
      </c>
      <c r="Q34" s="957" t="s">
        <v>3355</v>
      </c>
      <c r="R34" s="957" t="s">
        <v>3337</v>
      </c>
      <c r="S34" s="957"/>
      <c r="T34" s="966" t="s">
        <v>3356</v>
      </c>
      <c r="U34" s="846" t="s">
        <v>3356</v>
      </c>
      <c r="V34" s="846" t="s">
        <v>3356</v>
      </c>
      <c r="W34" s="846" t="s">
        <v>3357</v>
      </c>
      <c r="X34" s="843"/>
      <c r="Y34" s="1000"/>
      <c r="Z34" s="846"/>
      <c r="AA34" s="849"/>
      <c r="AB34" s="846"/>
      <c r="AC34" s="846"/>
      <c r="AD34" s="846"/>
    </row>
    <row customHeight="1" ht="45">
      <c r="A35" s="845"/>
      <c r="B35" s="899">
        <v>18</v>
      </c>
      <c r="C35" s="843" t="s">
        <v>3358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3359</v>
      </c>
      <c r="P35" s="957" t="s">
        <v>3339</v>
      </c>
      <c r="Q35" s="957" t="s">
        <v>3359</v>
      </c>
      <c r="R35" s="957" t="s">
        <v>3339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3360</v>
      </c>
      <c r="V35" s="846" t="s">
        <v>3360</v>
      </c>
      <c r="W35" s="846" t="s">
        <v>3360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865</v>
      </c>
      <c r="P36" s="957" t="s">
        <v>861</v>
      </c>
      <c r="Q36" s="957" t="s">
        <v>865</v>
      </c>
      <c r="R36" s="957" t="s">
        <v>861</v>
      </c>
      <c r="S36" s="957"/>
      <c r="T36" s="964" t="s">
        <v>3361</v>
      </c>
      <c r="U36" s="846" t="s">
        <v>3361</v>
      </c>
      <c r="V36" s="846" t="s">
        <v>3361</v>
      </c>
      <c r="W36" s="846" t="s">
        <v>3361</v>
      </c>
      <c r="X36" s="843"/>
      <c r="Y36" s="1000"/>
      <c r="Z36" s="846"/>
      <c r="AA36" s="849"/>
      <c r="AB36" s="846"/>
      <c r="AC36" s="846"/>
      <c r="AD36" s="846"/>
    </row>
    <row customHeight="1" ht="18">
      <c r="A37" s="845"/>
      <c r="B37" s="899">
        <v>20</v>
      </c>
      <c r="C37" s="843" t="s">
        <v>3362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3363</v>
      </c>
      <c r="P37" s="957" t="s">
        <v>3346</v>
      </c>
      <c r="Q37" s="957" t="s">
        <v>3363</v>
      </c>
      <c r="R37" s="957" t="s">
        <v>3346</v>
      </c>
      <c r="S37" s="957"/>
      <c r="T37" s="964" t="s">
        <v>3364</v>
      </c>
      <c r="U37" s="846" t="s">
        <v>3364</v>
      </c>
      <c r="V37" s="846" t="s">
        <v>3364</v>
      </c>
      <c r="W37" s="846" t="s">
        <v>3364</v>
      </c>
      <c r="X37" s="843"/>
      <c r="Y37" s="1000"/>
      <c r="Z37" s="846"/>
      <c r="AA37" s="849"/>
      <c r="AB37" s="846"/>
      <c r="AC37" s="846"/>
      <c r="AD37" s="846"/>
    </row>
    <row customHeight="1" ht="18">
      <c r="A38" s="845"/>
      <c r="B38" s="899">
        <v>21</v>
      </c>
      <c r="C38" s="843" t="s">
        <v>3365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3366</v>
      </c>
      <c r="P38" s="957" t="s">
        <v>3349</v>
      </c>
      <c r="Q38" s="957" t="s">
        <v>3366</v>
      </c>
      <c r="R38" s="957" t="s">
        <v>3349</v>
      </c>
      <c r="S38" s="957"/>
      <c r="T38" s="964" t="s">
        <v>3367</v>
      </c>
      <c r="U38" s="846" t="s">
        <v>3367</v>
      </c>
      <c r="V38" s="846" t="s">
        <v>3367</v>
      </c>
      <c r="W38" s="846" t="s">
        <v>3367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869</v>
      </c>
      <c r="P39" s="957" t="s">
        <v>863</v>
      </c>
      <c r="Q39" s="957" t="s">
        <v>869</v>
      </c>
      <c r="R39" s="957" t="s">
        <v>863</v>
      </c>
      <c r="S39" s="957"/>
      <c r="T39" s="964" t="s">
        <v>3368</v>
      </c>
      <c r="U39" s="846" t="s">
        <v>3369</v>
      </c>
      <c r="V39" s="846" t="s">
        <v>3370</v>
      </c>
      <c r="W39" s="846" t="s">
        <v>3371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3372</v>
      </c>
      <c r="P40" s="957" t="s">
        <v>865</v>
      </c>
      <c r="Q40" s="957" t="s">
        <v>3372</v>
      </c>
      <c r="R40" s="957" t="s">
        <v>865</v>
      </c>
      <c r="S40" s="957"/>
      <c r="T40" s="843" t="s">
        <v>3373</v>
      </c>
      <c r="U40" s="843" t="s">
        <v>3373</v>
      </c>
      <c r="V40" s="843" t="s">
        <v>3373</v>
      </c>
      <c r="W40" s="843" t="s">
        <v>3373</v>
      </c>
      <c r="X40" s="843"/>
      <c r="Y40" s="1000"/>
      <c r="Z40" s="846" t="s">
        <v>3374</v>
      </c>
      <c r="AA40" s="849" t="s">
        <v>3374</v>
      </c>
      <c r="AB40" s="849" t="s">
        <v>3374</v>
      </c>
      <c r="AC40" s="849" t="s">
        <v>3374</v>
      </c>
      <c r="AD40" s="846"/>
    </row>
    <row customHeight="1" ht="27">
      <c r="A41" s="845"/>
      <c r="B41" s="899">
        <v>24</v>
      </c>
      <c r="C41" s="843" t="s">
        <v>3375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3376</v>
      </c>
      <c r="P41" s="957" t="s">
        <v>3363</v>
      </c>
      <c r="Q41" s="957" t="s">
        <v>3376</v>
      </c>
      <c r="R41" s="957" t="s">
        <v>3363</v>
      </c>
      <c r="S41" s="957"/>
      <c r="T41" s="843" t="s">
        <v>3377</v>
      </c>
      <c r="U41" s="843" t="s">
        <v>3377</v>
      </c>
      <c r="V41" s="843" t="s">
        <v>3377</v>
      </c>
      <c r="W41" s="843" t="s">
        <v>3377</v>
      </c>
      <c r="X41" s="843"/>
      <c r="Y41" s="1000"/>
      <c r="Z41" s="846" t="s">
        <v>3378</v>
      </c>
      <c r="AA41" s="846" t="s">
        <v>3378</v>
      </c>
      <c r="AB41" s="846" t="s">
        <v>3378</v>
      </c>
      <c r="AC41" s="846" t="s">
        <v>3378</v>
      </c>
      <c r="AD41" s="846"/>
    </row>
    <row customHeight="1" ht="27">
      <c r="A42" s="845"/>
      <c r="B42" s="899">
        <v>25</v>
      </c>
      <c r="C42" s="843" t="s">
        <v>3379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3380</v>
      </c>
      <c r="P42" s="957" t="s">
        <v>3366</v>
      </c>
      <c r="Q42" s="957" t="s">
        <v>3380</v>
      </c>
      <c r="R42" s="957" t="s">
        <v>3366</v>
      </c>
      <c r="S42" s="957"/>
      <c r="T42" s="843" t="s">
        <v>3381</v>
      </c>
      <c r="U42" s="843" t="s">
        <v>3381</v>
      </c>
      <c r="V42" s="843" t="s">
        <v>3381</v>
      </c>
      <c r="W42" s="843" t="s">
        <v>3381</v>
      </c>
      <c r="X42" s="843"/>
      <c r="Y42" s="1000"/>
      <c r="Z42" s="846" t="s">
        <v>3382</v>
      </c>
      <c r="AA42" s="846" t="s">
        <v>3382</v>
      </c>
      <c r="AB42" s="846" t="s">
        <v>3382</v>
      </c>
      <c r="AC42" s="846" t="s">
        <v>3382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3383</v>
      </c>
      <c r="P43" s="957" t="s">
        <v>869</v>
      </c>
      <c r="Q43" s="957" t="s">
        <v>3383</v>
      </c>
      <c r="R43" s="957" t="s">
        <v>869</v>
      </c>
      <c r="S43" s="957"/>
      <c r="T43" s="843" t="s">
        <v>3384</v>
      </c>
      <c r="U43" s="843" t="s">
        <v>3384</v>
      </c>
      <c r="V43" s="843" t="s">
        <v>3384</v>
      </c>
      <c r="W43" s="843" t="s">
        <v>3384</v>
      </c>
      <c r="X43" s="843"/>
      <c r="Y43" s="1000"/>
      <c r="Z43" s="846" t="s">
        <v>3385</v>
      </c>
      <c r="AA43" s="846" t="s">
        <v>3385</v>
      </c>
      <c r="AB43" s="846" t="s">
        <v>3385</v>
      </c>
      <c r="AC43" s="846" t="s">
        <v>3385</v>
      </c>
      <c r="AD43" s="846"/>
    </row>
    <row customHeight="1" ht="27">
      <c r="A44" s="845"/>
      <c r="B44" s="899">
        <v>27</v>
      </c>
      <c r="C44" s="843" t="s">
        <v>3386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3387</v>
      </c>
      <c r="P44" s="957" t="s">
        <v>3388</v>
      </c>
      <c r="Q44" s="957" t="s">
        <v>3387</v>
      </c>
      <c r="R44" s="957" t="s">
        <v>3388</v>
      </c>
      <c r="S44" s="957"/>
      <c r="T44" s="843" t="s">
        <v>3377</v>
      </c>
      <c r="U44" s="843" t="s">
        <v>3377</v>
      </c>
      <c r="V44" s="843" t="s">
        <v>3377</v>
      </c>
      <c r="W44" s="843" t="s">
        <v>3377</v>
      </c>
      <c r="X44" s="843"/>
      <c r="Y44" s="1000"/>
      <c r="Z44" s="846" t="s">
        <v>3389</v>
      </c>
      <c r="AA44" s="846" t="s">
        <v>3389</v>
      </c>
      <c r="AB44" s="846" t="s">
        <v>3389</v>
      </c>
      <c r="AC44" s="846" t="s">
        <v>3389</v>
      </c>
      <c r="AD44" s="846"/>
    </row>
    <row customHeight="1" ht="27">
      <c r="A45" s="845"/>
      <c r="B45" s="899">
        <v>28</v>
      </c>
      <c r="C45" s="843" t="s">
        <v>3390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3391</v>
      </c>
      <c r="P45" s="957" t="s">
        <v>3392</v>
      </c>
      <c r="Q45" s="957" t="s">
        <v>3391</v>
      </c>
      <c r="R45" s="957" t="s">
        <v>3392</v>
      </c>
      <c r="S45" s="957"/>
      <c r="T45" s="843" t="s">
        <v>3381</v>
      </c>
      <c r="U45" s="843" t="s">
        <v>3381</v>
      </c>
      <c r="V45" s="843" t="s">
        <v>3381</v>
      </c>
      <c r="W45" s="843" t="s">
        <v>3381</v>
      </c>
      <c r="X45" s="843"/>
      <c r="Y45" s="1000"/>
      <c r="Z45" s="846" t="s">
        <v>3393</v>
      </c>
      <c r="AA45" s="846" t="s">
        <v>3393</v>
      </c>
      <c r="AB45" s="846" t="s">
        <v>3393</v>
      </c>
      <c r="AC45" s="846" t="s">
        <v>3393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3394</v>
      </c>
      <c r="P46" s="957" t="s">
        <v>3372</v>
      </c>
      <c r="Q46" s="957" t="s">
        <v>3394</v>
      </c>
      <c r="R46" s="957" t="s">
        <v>3372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3395</v>
      </c>
      <c r="V46" s="843" t="s">
        <v>3395</v>
      </c>
      <c r="W46" s="843" t="s">
        <v>3395</v>
      </c>
      <c r="X46" s="843"/>
      <c r="Y46" s="1000"/>
      <c r="Z46" s="846" t="s">
        <v>3396</v>
      </c>
      <c r="AA46" s="846" t="s">
        <v>3397</v>
      </c>
      <c r="AB46" s="846" t="s">
        <v>3397</v>
      </c>
      <c r="AC46" s="846" t="s">
        <v>3397</v>
      </c>
      <c r="AD46" s="846"/>
    </row>
    <row customHeight="1" ht="54">
      <c r="A47" s="845"/>
      <c r="B47" s="899">
        <v>30</v>
      </c>
      <c r="C47" s="843" t="s">
        <v>3398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3399</v>
      </c>
      <c r="P47" s="957" t="s">
        <v>3376</v>
      </c>
      <c r="Q47" s="957" t="s">
        <v>3399</v>
      </c>
      <c r="R47" s="957" t="s">
        <v>3376</v>
      </c>
      <c r="S47" s="957"/>
      <c r="T47" s="843" t="s">
        <v>3400</v>
      </c>
      <c r="U47" s="843" t="s">
        <v>3400</v>
      </c>
      <c r="V47" s="843" t="s">
        <v>3400</v>
      </c>
      <c r="W47" s="843" t="s">
        <v>3400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3383</v>
      </c>
      <c r="Q48" s="957" t="s">
        <v>3401</v>
      </c>
      <c r="R48" s="957" t="s">
        <v>3383</v>
      </c>
      <c r="S48" s="957"/>
      <c r="T48" s="843"/>
      <c r="U48" s="843" t="s">
        <v>3402</v>
      </c>
      <c r="V48" s="843" t="s">
        <v>3403</v>
      </c>
      <c r="W48" s="843" t="s">
        <v>3403</v>
      </c>
      <c r="X48" s="843"/>
      <c r="Y48" s="1000"/>
      <c r="Z48" s="846"/>
      <c r="AA48" s="849" t="s">
        <v>3397</v>
      </c>
      <c r="AB48" s="849" t="s">
        <v>3397</v>
      </c>
      <c r="AC48" s="849" t="s">
        <v>3397</v>
      </c>
      <c r="AD48" s="846"/>
    </row>
    <row customHeight="1" ht="54">
      <c r="A49" s="845"/>
      <c r="B49" s="899">
        <v>32</v>
      </c>
      <c r="C49" s="843" t="s">
        <v>3404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3387</v>
      </c>
      <c r="Q49" s="957" t="s">
        <v>3405</v>
      </c>
      <c r="R49" s="957" t="s">
        <v>3387</v>
      </c>
      <c r="S49" s="957"/>
      <c r="T49" s="843"/>
      <c r="U49" s="843" t="s">
        <v>3400</v>
      </c>
      <c r="V49" s="843" t="s">
        <v>3400</v>
      </c>
      <c r="W49" s="843" t="s">
        <v>3400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3401</v>
      </c>
      <c r="P50" s="957" t="s">
        <v>3394</v>
      </c>
      <c r="Q50" s="957" t="s">
        <v>3406</v>
      </c>
      <c r="R50" s="957" t="s">
        <v>3394</v>
      </c>
      <c r="S50" s="957"/>
      <c r="T50" s="843" t="s">
        <v>3407</v>
      </c>
      <c r="U50" s="843" t="s">
        <v>3408</v>
      </c>
      <c r="V50" s="843" t="s">
        <v>3409</v>
      </c>
      <c r="W50" s="843" t="s">
        <v>3410</v>
      </c>
      <c r="X50" s="843"/>
      <c r="Y50" s="1000"/>
      <c r="Z50" s="846" t="s">
        <v>3411</v>
      </c>
      <c r="AA50" s="849" t="s">
        <v>3412</v>
      </c>
      <c r="AB50" s="849" t="s">
        <v>3412</v>
      </c>
      <c r="AC50" s="849" t="s">
        <v>3412</v>
      </c>
      <c r="AD50" s="846"/>
    </row>
    <row customHeight="1" ht="27">
      <c r="A51" s="845"/>
      <c r="B51" s="899">
        <v>34</v>
      </c>
      <c r="C51" s="843" t="s">
        <v>3413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3414</v>
      </c>
      <c r="U51" s="843"/>
      <c r="V51" s="843"/>
      <c r="W51" s="843"/>
      <c r="X51" s="843"/>
      <c r="Y51" s="1000"/>
      <c r="Z51" s="846"/>
      <c r="AA51" s="849"/>
      <c r="AB51" s="849"/>
      <c r="AC51" s="849"/>
      <c r="AD51" s="846"/>
    </row>
    <row customHeight="1" ht="36">
      <c r="A52" s="845"/>
      <c r="B52" s="899">
        <v>35</v>
      </c>
      <c r="C52" s="843" t="s">
        <v>3307</v>
      </c>
      <c r="D52" s="967" t="s">
        <v>3307</v>
      </c>
      <c r="E52" s="843" t="s">
        <v>3307</v>
      </c>
      <c r="F52" s="843" t="s">
        <v>3307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3415</v>
      </c>
      <c r="U52" s="843" t="s">
        <v>3416</v>
      </c>
      <c r="V52" s="843" t="s">
        <v>3417</v>
      </c>
      <c r="W52" s="843" t="s">
        <v>3418</v>
      </c>
      <c r="X52" s="843"/>
      <c r="Y52" s="1000"/>
      <c r="Z52" s="846" t="s">
        <v>873</v>
      </c>
      <c r="AA52" s="849" t="s">
        <v>873</v>
      </c>
      <c r="AB52" s="849" t="s">
        <v>873</v>
      </c>
      <c r="AC52" s="849" t="s">
        <v>873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877</v>
      </c>
      <c r="P53" s="957" t="s">
        <v>448</v>
      </c>
      <c r="Q53" s="957" t="s">
        <v>448</v>
      </c>
      <c r="R53" s="957" t="s">
        <v>448</v>
      </c>
      <c r="S53" s="957"/>
      <c r="T53" s="843" t="s">
        <v>3419</v>
      </c>
      <c r="U53" s="843" t="s">
        <v>3419</v>
      </c>
      <c r="V53" s="843" t="s">
        <v>3419</v>
      </c>
      <c r="W53" s="843" t="s">
        <v>3419</v>
      </c>
      <c r="X53" s="843"/>
      <c r="Y53" s="1000"/>
      <c r="Z53" s="846"/>
      <c r="AA53" s="849"/>
      <c r="AB53" s="846"/>
      <c r="AC53" s="846"/>
      <c r="AD53" s="846"/>
    </row>
    <row customHeight="1" ht="18">
      <c r="A54" s="845"/>
      <c r="B54" s="899">
        <v>37</v>
      </c>
      <c r="C54" s="843" t="s">
        <v>3313</v>
      </c>
      <c r="D54" s="967" t="s">
        <v>3313</v>
      </c>
      <c r="E54" s="843" t="s">
        <v>3313</v>
      </c>
      <c r="F54" s="843" t="s">
        <v>3313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91</v>
      </c>
      <c r="Q54" s="957" t="s">
        <v>91</v>
      </c>
      <c r="R54" s="957" t="s">
        <v>91</v>
      </c>
      <c r="S54" s="957"/>
      <c r="T54" s="843" t="s">
        <v>875</v>
      </c>
      <c r="U54" s="843" t="s">
        <v>875</v>
      </c>
      <c r="V54" s="843" t="s">
        <v>875</v>
      </c>
      <c r="W54" s="843" t="s">
        <v>875</v>
      </c>
      <c r="X54" s="843"/>
      <c r="Y54" s="1000"/>
      <c r="Z54" s="846" t="s">
        <v>876</v>
      </c>
      <c r="AA54" s="846" t="s">
        <v>876</v>
      </c>
      <c r="AB54" s="846" t="s">
        <v>876</v>
      </c>
      <c r="AC54" s="846" t="s">
        <v>876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437</v>
      </c>
      <c r="P55" s="957" t="s">
        <v>877</v>
      </c>
      <c r="Q55" s="957" t="s">
        <v>877</v>
      </c>
      <c r="R55" s="957" t="s">
        <v>877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3420</v>
      </c>
      <c r="V55" s="843" t="s">
        <v>3420</v>
      </c>
      <c r="W55" s="843" t="s">
        <v>3420</v>
      </c>
      <c r="X55" s="843"/>
      <c r="Y55" s="1000"/>
      <c r="Z55" s="846" t="s">
        <v>3421</v>
      </c>
      <c r="AA55" s="846" t="s">
        <v>3421</v>
      </c>
      <c r="AB55" s="846" t="s">
        <v>3421</v>
      </c>
      <c r="AC55" s="846" t="s">
        <v>3421</v>
      </c>
      <c r="AD55" s="846"/>
    </row>
    <row customHeight="1" ht="27">
      <c r="A56" s="845"/>
      <c r="B56" s="899">
        <v>39</v>
      </c>
      <c r="C56" s="843" t="s">
        <v>1146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2444</v>
      </c>
      <c r="P56" s="957" t="s">
        <v>880</v>
      </c>
      <c r="Q56" s="957" t="s">
        <v>880</v>
      </c>
      <c r="R56" s="957" t="s">
        <v>880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3422</v>
      </c>
      <c r="V56" s="843" t="s">
        <v>3422</v>
      </c>
      <c r="W56" s="843" t="s">
        <v>3422</v>
      </c>
      <c r="X56" s="843"/>
      <c r="Y56" s="1000"/>
      <c r="Z56" s="846" t="s">
        <v>882</v>
      </c>
      <c r="AA56" s="846" t="s">
        <v>882</v>
      </c>
      <c r="AB56" s="846" t="s">
        <v>882</v>
      </c>
      <c r="AC56" s="846" t="s">
        <v>882</v>
      </c>
      <c r="AD56" s="846"/>
    </row>
    <row customHeight="1" ht="27">
      <c r="A57" s="845"/>
      <c r="B57" s="899">
        <v>40</v>
      </c>
      <c r="C57" s="843" t="s">
        <v>1148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3423</v>
      </c>
      <c r="P57" s="957" t="s">
        <v>883</v>
      </c>
      <c r="Q57" s="957" t="s">
        <v>883</v>
      </c>
      <c r="R57" s="957" t="s">
        <v>883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3424</v>
      </c>
      <c r="V57" s="843" t="s">
        <v>3424</v>
      </c>
      <c r="W57" s="843" t="s">
        <v>3424</v>
      </c>
      <c r="X57" s="843"/>
      <c r="Y57" s="1000"/>
      <c r="Z57" s="846" t="s">
        <v>885</v>
      </c>
      <c r="AA57" s="846" t="s">
        <v>885</v>
      </c>
      <c r="AB57" s="846" t="s">
        <v>885</v>
      </c>
      <c r="AC57" s="846" t="s">
        <v>885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1005</v>
      </c>
      <c r="P58" s="957" t="s">
        <v>919</v>
      </c>
      <c r="Q58" s="957" t="s">
        <v>919</v>
      </c>
      <c r="R58" s="957" t="s">
        <v>919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3425</v>
      </c>
      <c r="V58" s="843" t="s">
        <v>3425</v>
      </c>
      <c r="W58" s="843" t="s">
        <v>3425</v>
      </c>
      <c r="X58" s="843"/>
      <c r="Y58" s="1000"/>
      <c r="Z58" s="846"/>
      <c r="AA58" s="849"/>
      <c r="AB58" s="846"/>
      <c r="AC58" s="846"/>
      <c r="AD58" s="846"/>
    </row>
    <row customHeight="1" ht="36">
      <c r="A59" s="845"/>
      <c r="B59" s="899">
        <v>42</v>
      </c>
      <c r="C59" s="843">
        <v>3</v>
      </c>
      <c r="D59" s="967" t="s">
        <v>3413</v>
      </c>
      <c r="E59" s="843" t="s">
        <v>3413</v>
      </c>
      <c r="F59" s="843" t="s">
        <v>3413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3426</v>
      </c>
      <c r="V59" s="843" t="s">
        <v>3427</v>
      </c>
      <c r="W59" s="843" t="s">
        <v>3428</v>
      </c>
      <c r="X59" s="843"/>
      <c r="Y59" s="1000"/>
      <c r="Z59" s="846"/>
      <c r="AA59" s="849"/>
      <c r="AB59" s="846"/>
      <c r="AC59" s="846"/>
      <c r="AD59" s="846"/>
    </row>
    <row customHeight="1" ht="81">
      <c r="A60" s="845"/>
      <c r="B60" s="899">
        <v>43</v>
      </c>
      <c r="C60" s="843" t="s">
        <v>3429</v>
      </c>
      <c r="D60" s="967" t="s">
        <v>3429</v>
      </c>
      <c r="E60" s="843" t="s">
        <v>3429</v>
      </c>
      <c r="F60" s="843" t="s">
        <v>3429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753</v>
      </c>
      <c r="U60" s="843" t="s">
        <v>753</v>
      </c>
      <c r="V60" s="843" t="s">
        <v>753</v>
      </c>
      <c r="W60" s="843" t="s">
        <v>753</v>
      </c>
      <c r="X60" s="843"/>
      <c r="Y60" s="1000"/>
      <c r="Z60" s="846" t="s">
        <v>3430</v>
      </c>
      <c r="AA60" s="849" t="s">
        <v>3431</v>
      </c>
      <c r="AB60" s="846" t="s">
        <v>3432</v>
      </c>
      <c r="AC60" s="846" t="s">
        <v>3431</v>
      </c>
      <c r="AD60" s="846"/>
    </row>
    <row customHeight="1" ht="9">
      <c r="A61" s="845"/>
      <c r="B61" s="899">
        <v>44</v>
      </c>
      <c r="C61" s="843"/>
      <c r="D61" s="967" t="s">
        <v>3433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3434</v>
      </c>
      <c r="V61" s="843"/>
      <c r="W61" s="843"/>
      <c r="X61" s="843"/>
      <c r="Y61" s="1000"/>
      <c r="Z61" s="846"/>
      <c r="AA61" s="849"/>
      <c r="AB61" s="846"/>
      <c r="AC61" s="846"/>
      <c r="AD61" s="846"/>
    </row>
    <row customHeight="1" ht="9">
      <c r="A62" s="845"/>
      <c r="B62" s="899">
        <v>45</v>
      </c>
      <c r="C62" s="843"/>
      <c r="D62" s="967" t="s">
        <v>3435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126</v>
      </c>
      <c r="Q62" s="957"/>
      <c r="R62" s="957"/>
      <c r="S62" s="957"/>
      <c r="T62" s="843"/>
      <c r="U62" s="843" t="s">
        <v>3436</v>
      </c>
      <c r="V62" s="843"/>
      <c r="W62" s="843"/>
      <c r="X62" s="843"/>
      <c r="Y62" s="1000"/>
      <c r="Z62" s="846"/>
      <c r="AA62" s="849"/>
      <c r="AB62" s="846"/>
      <c r="AC62" s="846"/>
      <c r="AD62" s="846"/>
    </row>
    <row customHeight="1" ht="18">
      <c r="A63" s="845"/>
      <c r="B63" s="899">
        <v>46</v>
      </c>
      <c r="C63" s="843"/>
      <c r="D63" s="967" t="s">
        <v>3437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130</v>
      </c>
      <c r="Q63" s="957"/>
      <c r="R63" s="957"/>
      <c r="S63" s="957"/>
      <c r="T63" s="843"/>
      <c r="U63" s="843" t="s">
        <v>3438</v>
      </c>
      <c r="V63" s="843"/>
      <c r="W63" s="843"/>
      <c r="X63" s="843"/>
      <c r="Y63" s="1000"/>
      <c r="Z63" s="846"/>
      <c r="AA63" s="849"/>
      <c r="AB63" s="846"/>
      <c r="AC63" s="846"/>
      <c r="AD63" s="846"/>
    </row>
    <row customHeight="1" ht="18">
      <c r="A64" s="845"/>
      <c r="B64" s="899">
        <v>47</v>
      </c>
      <c r="C64" s="843"/>
      <c r="D64" s="967" t="s">
        <v>3439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135</v>
      </c>
      <c r="Q64" s="957"/>
      <c r="R64" s="957"/>
      <c r="S64" s="957"/>
      <c r="T64" s="843"/>
      <c r="U64" s="843" t="s">
        <v>3440</v>
      </c>
      <c r="V64" s="843"/>
      <c r="W64" s="843"/>
      <c r="X64" s="843"/>
      <c r="Y64" s="1000"/>
      <c r="Z64" s="846"/>
      <c r="AA64" s="849" t="s">
        <v>3441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3354</v>
      </c>
      <c r="Q65" s="957"/>
      <c r="R65" s="957"/>
      <c r="S65" s="957"/>
      <c r="T65" s="843"/>
      <c r="U65" s="843" t="s">
        <v>3442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3358</v>
      </c>
      <c r="Q66" s="957"/>
      <c r="R66" s="957"/>
      <c r="S66" s="957"/>
      <c r="T66" s="843"/>
      <c r="U66" s="843" t="s">
        <v>3443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3444</v>
      </c>
      <c r="Q67" s="957"/>
      <c r="R67" s="957"/>
      <c r="S67" s="957"/>
      <c r="T67" s="843"/>
      <c r="U67" s="843" t="s">
        <v>3445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3446</v>
      </c>
      <c r="Q68" s="957"/>
      <c r="R68" s="957"/>
      <c r="S68" s="957"/>
      <c r="T68" s="843"/>
      <c r="U68" s="843" t="s">
        <v>3447</v>
      </c>
      <c r="V68" s="843"/>
      <c r="W68" s="843"/>
      <c r="X68" s="843"/>
      <c r="Y68" s="1000"/>
      <c r="Z68" s="846"/>
      <c r="AA68" s="849"/>
      <c r="AB68" s="846"/>
      <c r="AC68" s="846"/>
      <c r="AD68" s="846"/>
    </row>
    <row customHeight="1" ht="9">
      <c r="A69" s="845"/>
      <c r="B69" s="899">
        <v>52</v>
      </c>
      <c r="C69" s="843"/>
      <c r="D69" s="967" t="s">
        <v>3448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140</v>
      </c>
      <c r="Q69" s="957"/>
      <c r="R69" s="957"/>
      <c r="S69" s="957"/>
      <c r="T69" s="843"/>
      <c r="U69" s="843" t="s">
        <v>3449</v>
      </c>
      <c r="V69" s="843"/>
      <c r="W69" s="843"/>
      <c r="X69" s="843"/>
      <c r="Y69" s="1000"/>
      <c r="Z69" s="846"/>
      <c r="AA69" s="849"/>
      <c r="AB69" s="846"/>
      <c r="AC69" s="846"/>
      <c r="AD69" s="846"/>
    </row>
    <row customHeight="1" ht="27">
      <c r="A70" s="845"/>
      <c r="B70" s="899">
        <v>53</v>
      </c>
      <c r="C70" s="843"/>
      <c r="D70" s="967"/>
      <c r="E70" s="843" t="s">
        <v>3433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3450</v>
      </c>
      <c r="W70" s="843"/>
      <c r="X70" s="843"/>
      <c r="Y70" s="1000"/>
      <c r="Z70" s="846"/>
      <c r="AA70" s="849"/>
      <c r="AB70" s="846"/>
      <c r="AC70" s="846"/>
      <c r="AD70" s="846"/>
    </row>
    <row customHeight="1" ht="36">
      <c r="A71" s="845"/>
      <c r="B71" s="899">
        <v>54</v>
      </c>
      <c r="C71" s="843"/>
      <c r="D71" s="967"/>
      <c r="E71" s="843" t="s">
        <v>3435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126</v>
      </c>
      <c r="R71" s="957"/>
      <c r="S71" s="957"/>
      <c r="T71" s="843"/>
      <c r="U71" s="843"/>
      <c r="V71" s="843" t="s">
        <v>3451</v>
      </c>
      <c r="W71" s="843"/>
      <c r="X71" s="843"/>
      <c r="Y71" s="1000"/>
      <c r="Z71" s="846"/>
      <c r="AA71" s="849"/>
      <c r="AB71" s="846"/>
      <c r="AC71" s="846"/>
      <c r="AD71" s="846"/>
    </row>
    <row customHeight="1" ht="27">
      <c r="A72" s="845"/>
      <c r="B72" s="899">
        <v>55</v>
      </c>
      <c r="C72" s="843"/>
      <c r="D72" s="967"/>
      <c r="E72" s="843" t="s">
        <v>3437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130</v>
      </c>
      <c r="R72" s="957"/>
      <c r="S72" s="957"/>
      <c r="T72" s="843"/>
      <c r="U72" s="843"/>
      <c r="V72" s="843" t="s">
        <v>3452</v>
      </c>
      <c r="W72" s="843"/>
      <c r="X72" s="843"/>
      <c r="Y72" s="1000"/>
      <c r="Z72" s="846"/>
      <c r="AA72" s="849"/>
      <c r="AB72" s="846"/>
      <c r="AC72" s="846"/>
      <c r="AD72" s="846"/>
    </row>
    <row customHeight="1" ht="36">
      <c r="A73" s="845"/>
      <c r="B73" s="899">
        <v>56</v>
      </c>
      <c r="C73" s="843"/>
      <c r="D73" s="967"/>
      <c r="E73" s="843" t="s">
        <v>3439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135</v>
      </c>
      <c r="R73" s="957"/>
      <c r="S73" s="957"/>
      <c r="T73" s="843"/>
      <c r="U73" s="843"/>
      <c r="V73" s="843" t="s">
        <v>3453</v>
      </c>
      <c r="W73" s="843"/>
      <c r="X73" s="843"/>
      <c r="Y73" s="1000"/>
      <c r="Z73" s="846"/>
      <c r="AA73" s="849"/>
      <c r="AB73" s="846"/>
      <c r="AC73" s="846"/>
      <c r="AD73" s="846"/>
    </row>
    <row customHeight="1" ht="18">
      <c r="A74" s="845"/>
      <c r="B74" s="899">
        <v>57</v>
      </c>
      <c r="C74" s="843"/>
      <c r="D74" s="967"/>
      <c r="E74" s="843" t="s">
        <v>3448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140</v>
      </c>
      <c r="R74" s="957"/>
      <c r="S74" s="957"/>
      <c r="T74" s="843"/>
      <c r="U74" s="843"/>
      <c r="V74" s="843" t="s">
        <v>3454</v>
      </c>
      <c r="W74" s="843"/>
      <c r="X74" s="843"/>
      <c r="Y74" s="1000"/>
      <c r="Z74" s="846"/>
      <c r="AA74" s="849"/>
      <c r="AB74" s="846"/>
      <c r="AC74" s="846"/>
      <c r="AD74" s="846"/>
    </row>
    <row customHeight="1" ht="18">
      <c r="A75" s="845"/>
      <c r="B75" s="899">
        <v>58</v>
      </c>
      <c r="C75" s="843"/>
      <c r="D75" s="967"/>
      <c r="E75" s="843"/>
      <c r="F75" s="843" t="s">
        <v>3433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3455</v>
      </c>
      <c r="X75" s="843"/>
      <c r="Y75" s="1000"/>
      <c r="Z75" s="846"/>
      <c r="AA75" s="849"/>
      <c r="AB75" s="846"/>
      <c r="AC75" s="846"/>
      <c r="AD75" s="846"/>
    </row>
    <row customHeight="1" ht="36">
      <c r="A76" s="845"/>
      <c r="B76" s="899">
        <v>59</v>
      </c>
      <c r="C76" s="843"/>
      <c r="D76" s="967"/>
      <c r="E76" s="843"/>
      <c r="F76" s="843" t="s">
        <v>3435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126</v>
      </c>
      <c r="S76" s="957"/>
      <c r="T76" s="843"/>
      <c r="U76" s="843"/>
      <c r="V76" s="843"/>
      <c r="W76" s="843" t="s">
        <v>3456</v>
      </c>
      <c r="X76" s="843"/>
      <c r="Y76" s="1000"/>
      <c r="Z76" s="846"/>
      <c r="AA76" s="849"/>
      <c r="AB76" s="846"/>
      <c r="AC76" s="846"/>
      <c r="AD76" s="846"/>
    </row>
    <row customHeight="1" ht="18">
      <c r="A77" s="845"/>
      <c r="B77" s="899">
        <v>60</v>
      </c>
      <c r="C77" s="843"/>
      <c r="D77" s="967"/>
      <c r="E77" s="843"/>
      <c r="F77" s="843" t="s">
        <v>3437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130</v>
      </c>
      <c r="S77" s="957"/>
      <c r="T77" s="843"/>
      <c r="U77" s="843"/>
      <c r="V77" s="843"/>
      <c r="W77" s="843" t="s">
        <v>3457</v>
      </c>
      <c r="X77" s="843"/>
      <c r="Y77" s="1000"/>
      <c r="Z77" s="846"/>
      <c r="AA77" s="849"/>
      <c r="AB77" s="846"/>
      <c r="AC77" s="846"/>
      <c r="AD77" s="846"/>
    </row>
    <row customHeight="1" ht="72">
      <c r="A78" s="845"/>
      <c r="B78" s="899">
        <v>61</v>
      </c>
      <c r="C78" s="843" t="s">
        <v>3433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758</v>
      </c>
      <c r="U78" s="843"/>
      <c r="V78" s="843"/>
      <c r="W78" s="843"/>
      <c r="X78" s="843"/>
      <c r="Y78" s="1000"/>
      <c r="Z78" s="846" t="s">
        <v>3458</v>
      </c>
      <c r="AA78" s="849"/>
      <c r="AB78" s="846"/>
      <c r="AC78" s="846"/>
      <c r="AD78" s="846"/>
    </row>
    <row customHeight="1" ht="36">
      <c r="A79" s="845"/>
      <c r="B79" s="899">
        <v>62</v>
      </c>
      <c r="C79" s="843" t="s">
        <v>3435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126</v>
      </c>
      <c r="P79" s="957"/>
      <c r="Q79" s="957"/>
      <c r="R79" s="957"/>
      <c r="S79" s="957"/>
      <c r="T79" s="843" t="s">
        <v>3459</v>
      </c>
      <c r="U79" s="843"/>
      <c r="V79" s="843"/>
      <c r="W79" s="843"/>
      <c r="X79" s="843"/>
      <c r="Y79" s="1000"/>
      <c r="Z79" s="846" t="s">
        <v>3460</v>
      </c>
      <c r="AA79" s="849"/>
      <c r="AB79" s="846"/>
      <c r="AC79" s="846"/>
      <c r="AD79" s="846"/>
    </row>
    <row customHeight="1" ht="45">
      <c r="A80" s="845"/>
      <c r="B80" s="899">
        <v>63</v>
      </c>
      <c r="C80" s="843" t="s">
        <v>3437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130</v>
      </c>
      <c r="P80" s="957"/>
      <c r="Q80" s="957"/>
      <c r="R80" s="957"/>
      <c r="S80" s="957"/>
      <c r="T80" s="843" t="s">
        <v>3461</v>
      </c>
      <c r="U80" s="843"/>
      <c r="V80" s="843"/>
      <c r="W80" s="843"/>
      <c r="X80" s="843"/>
      <c r="Y80" s="1000"/>
      <c r="Z80" s="846" t="s">
        <v>3462</v>
      </c>
      <c r="AA80" s="849"/>
      <c r="AB80" s="846"/>
      <c r="AC80" s="846"/>
      <c r="AD80" s="846"/>
    </row>
    <row customHeight="1" ht="36">
      <c r="A81" s="845"/>
      <c r="B81" s="899">
        <v>64</v>
      </c>
      <c r="C81" s="843" t="s">
        <v>3439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3345</v>
      </c>
      <c r="P81" s="957"/>
      <c r="Q81" s="957"/>
      <c r="R81" s="957"/>
      <c r="S81" s="957"/>
      <c r="T81" s="843" t="s">
        <v>3463</v>
      </c>
      <c r="U81" s="843"/>
      <c r="V81" s="843"/>
      <c r="W81" s="843"/>
      <c r="X81" s="843"/>
      <c r="Y81" s="1000"/>
      <c r="Z81" s="846" t="s">
        <v>3464</v>
      </c>
      <c r="AA81" s="849"/>
      <c r="AB81" s="846"/>
      <c r="AC81" s="846"/>
      <c r="AD81" s="846"/>
    </row>
    <row customHeight="1" ht="90">
      <c r="A82" s="845"/>
      <c r="B82" s="899">
        <v>65</v>
      </c>
      <c r="C82" s="843" t="s">
        <v>3448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135</v>
      </c>
      <c r="P82" s="957"/>
      <c r="Q82" s="957"/>
      <c r="R82" s="957"/>
      <c r="S82" s="957"/>
      <c r="T82" s="843" t="s">
        <v>3465</v>
      </c>
      <c r="U82" s="843"/>
      <c r="V82" s="843"/>
      <c r="W82" s="843"/>
      <c r="X82" s="843"/>
      <c r="Y82" s="1000"/>
      <c r="Z82" s="846" t="s">
        <v>3466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3354</v>
      </c>
      <c r="P83" s="957"/>
      <c r="Q83" s="957"/>
      <c r="R83" s="957"/>
      <c r="S83" s="957"/>
      <c r="T83" s="843" t="s">
        <v>3467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3468</v>
      </c>
      <c r="P84" s="957"/>
      <c r="Q84" s="957"/>
      <c r="R84" s="957"/>
      <c r="S84" s="957"/>
      <c r="T84" s="843" t="s">
        <v>3469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3358</v>
      </c>
      <c r="P85" s="957"/>
      <c r="Q85" s="957"/>
      <c r="R85" s="957"/>
      <c r="S85" s="957"/>
      <c r="T85" s="843" t="s">
        <v>3470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3471</v>
      </c>
      <c r="P86" s="957"/>
      <c r="Q86" s="957"/>
      <c r="R86" s="957"/>
      <c r="S86" s="957"/>
      <c r="T86" s="843" t="s">
        <v>3472</v>
      </c>
      <c r="U86" s="843"/>
      <c r="V86" s="843"/>
      <c r="W86" s="843"/>
      <c r="X86" s="843"/>
      <c r="Y86" s="1000"/>
      <c r="Z86" s="846"/>
      <c r="AA86" s="849"/>
      <c r="AB86" s="846"/>
      <c r="AC86" s="846"/>
      <c r="AD86" s="846"/>
    </row>
    <row customHeight="1" ht="36">
      <c r="A87" s="845"/>
      <c r="B87" s="899">
        <v>70</v>
      </c>
      <c r="C87" s="843" t="s">
        <v>3473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140</v>
      </c>
      <c r="P87" s="957"/>
      <c r="Q87" s="957"/>
      <c r="R87" s="957"/>
      <c r="S87" s="957"/>
      <c r="T87" s="843" t="s">
        <v>3474</v>
      </c>
      <c r="U87" s="843"/>
      <c r="V87" s="843"/>
      <c r="W87" s="843"/>
      <c r="X87" s="843"/>
      <c r="Y87" s="1000"/>
      <c r="Z87" s="846"/>
      <c r="AA87" s="849"/>
      <c r="AB87" s="846"/>
      <c r="AC87" s="846"/>
      <c r="AD87" s="846"/>
    </row>
    <row customHeight="1" ht="18">
      <c r="A88" s="845"/>
      <c r="B88" s="899">
        <v>71</v>
      </c>
      <c r="C88" s="843" t="s">
        <v>3475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142</v>
      </c>
      <c r="P88" s="957"/>
      <c r="Q88" s="957"/>
      <c r="R88" s="957"/>
      <c r="S88" s="957"/>
      <c r="T88" s="843" t="s">
        <v>790</v>
      </c>
      <c r="U88" s="843"/>
      <c r="V88" s="843"/>
      <c r="W88" s="843"/>
      <c r="X88" s="843"/>
      <c r="Y88" s="1000"/>
      <c r="Z88" s="846"/>
      <c r="AA88" s="849"/>
      <c r="AB88" s="846"/>
      <c r="AC88" s="846"/>
      <c r="AD88" s="846"/>
    </row>
    <row customHeight="1" ht="18">
      <c r="A89" s="845"/>
      <c r="B89" s="899">
        <v>72</v>
      </c>
      <c r="C89" s="843" t="s">
        <v>3476</v>
      </c>
      <c r="D89" s="967" t="s">
        <v>3473</v>
      </c>
      <c r="E89" s="843" t="s">
        <v>3473</v>
      </c>
      <c r="F89" s="843" t="s">
        <v>3439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147</v>
      </c>
      <c r="P89" s="957" t="s">
        <v>142</v>
      </c>
      <c r="Q89" s="957" t="s">
        <v>142</v>
      </c>
      <c r="R89" s="957" t="s">
        <v>135</v>
      </c>
      <c r="S89" s="957"/>
      <c r="T89" s="843" t="s">
        <v>798</v>
      </c>
      <c r="U89" s="843" t="s">
        <v>798</v>
      </c>
      <c r="V89" s="843" t="s">
        <v>798</v>
      </c>
      <c r="W89" s="843" t="s">
        <v>798</v>
      </c>
      <c r="X89" s="843"/>
      <c r="Y89" s="1000"/>
      <c r="Z89" s="846"/>
      <c r="AA89" s="849"/>
      <c r="AB89" s="846"/>
      <c r="AC89" s="846"/>
      <c r="AD89" s="846"/>
    </row>
    <row customHeight="1" ht="27">
      <c r="A90" s="845"/>
      <c r="B90" s="899">
        <v>73</v>
      </c>
      <c r="C90" s="843" t="s">
        <v>3477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800</v>
      </c>
      <c r="U90" s="843"/>
      <c r="V90" s="843"/>
      <c r="W90" s="843"/>
      <c r="X90" s="843"/>
      <c r="Y90" s="1000"/>
      <c r="Z90" s="846"/>
      <c r="AA90" s="849"/>
      <c r="AB90" s="846"/>
      <c r="AC90" s="846"/>
      <c r="AD90" s="846"/>
    </row>
    <row customHeight="1" ht="18">
      <c r="A91" s="845"/>
      <c r="B91" s="899">
        <v>74</v>
      </c>
      <c r="C91" s="843"/>
      <c r="D91" s="967" t="s">
        <v>3475</v>
      </c>
      <c r="E91" s="843" t="s">
        <v>3475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147</v>
      </c>
      <c r="Q91" s="957" t="s">
        <v>147</v>
      </c>
      <c r="R91" s="957"/>
      <c r="S91" s="957"/>
      <c r="T91" s="843"/>
      <c r="U91" s="843" t="s">
        <v>3478</v>
      </c>
      <c r="V91" s="843" t="s">
        <v>3478</v>
      </c>
      <c r="W91" s="843"/>
      <c r="X91" s="843"/>
      <c r="Y91" s="1000"/>
      <c r="Z91" s="846"/>
      <c r="AA91" s="849"/>
      <c r="AB91" s="846"/>
      <c r="AC91" s="846"/>
      <c r="AD91" s="846"/>
    </row>
    <row customHeight="1" ht="27">
      <c r="A92" s="845"/>
      <c r="B92" s="899">
        <v>75</v>
      </c>
      <c r="C92" s="843"/>
      <c r="D92" s="967" t="s">
        <v>3476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3479</v>
      </c>
      <c r="V92" s="843"/>
      <c r="W92" s="843"/>
      <c r="X92" s="843"/>
      <c r="Y92" s="1000"/>
      <c r="Z92" s="846"/>
      <c r="AA92" s="849" t="s">
        <v>3480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3386</v>
      </c>
      <c r="Q93" s="957"/>
      <c r="R93" s="957"/>
      <c r="S93" s="957"/>
      <c r="T93" s="843"/>
      <c r="U93" s="843" t="s">
        <v>3481</v>
      </c>
      <c r="V93" s="843"/>
      <c r="W93" s="843"/>
      <c r="X93" s="843"/>
      <c r="Y93" s="1000"/>
      <c r="Z93" s="846"/>
      <c r="AA93" s="849" t="s">
        <v>3482</v>
      </c>
      <c r="AB93" s="846"/>
      <c r="AC93" s="846"/>
      <c r="AD93" s="846"/>
    </row>
    <row customHeight="1" ht="45">
      <c r="A94" s="845"/>
      <c r="B94" s="899">
        <v>77</v>
      </c>
      <c r="C94" s="843"/>
      <c r="D94" s="967" t="s">
        <v>3477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157</v>
      </c>
      <c r="Q94" s="957"/>
      <c r="R94" s="957"/>
      <c r="S94" s="957"/>
      <c r="T94" s="843"/>
      <c r="U94" s="843" t="s">
        <v>3483</v>
      </c>
      <c r="V94" s="843"/>
      <c r="W94" s="843"/>
      <c r="X94" s="843"/>
      <c r="Y94" s="1000"/>
      <c r="Z94" s="846"/>
      <c r="AA94" s="849" t="s">
        <v>3484</v>
      </c>
      <c r="AB94" s="846"/>
      <c r="AC94" s="846"/>
      <c r="AD94" s="846"/>
    </row>
    <row customHeight="1" ht="99">
      <c r="A95" s="845"/>
      <c r="B95" s="899">
        <v>78</v>
      </c>
      <c r="C95" s="843" t="s">
        <v>3485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157</v>
      </c>
      <c r="P95" s="957"/>
      <c r="Q95" s="957"/>
      <c r="R95" s="957"/>
      <c r="S95" s="957"/>
      <c r="T95" s="843" t="s">
        <v>3486</v>
      </c>
      <c r="U95" s="843"/>
      <c r="V95" s="843"/>
      <c r="W95" s="843"/>
      <c r="X95" s="843"/>
      <c r="Y95" s="1000"/>
      <c r="Z95" s="846"/>
      <c r="AA95" s="849"/>
      <c r="AB95" s="846"/>
      <c r="AC95" s="846"/>
      <c r="AD95" s="846"/>
    </row>
    <row customHeight="1" ht="99">
      <c r="A96" s="845"/>
      <c r="B96" s="899">
        <v>79</v>
      </c>
      <c r="C96" s="843" t="s">
        <v>2453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137</v>
      </c>
      <c r="P96" s="957"/>
      <c r="Q96" s="957"/>
      <c r="R96" s="957"/>
      <c r="S96" s="957"/>
      <c r="T96" s="843" t="s">
        <v>3487</v>
      </c>
      <c r="U96" s="843"/>
      <c r="V96" s="843"/>
      <c r="W96" s="843"/>
      <c r="X96" s="843"/>
      <c r="Y96" s="1000"/>
      <c r="Z96" s="846" t="s">
        <v>3488</v>
      </c>
      <c r="AA96" s="849"/>
      <c r="AB96" s="846"/>
      <c r="AC96" s="846"/>
      <c r="AD96" s="846"/>
    </row>
    <row customHeight="1" ht="63">
      <c r="A97" s="845"/>
      <c r="B97" s="899">
        <v>80</v>
      </c>
      <c r="C97" s="843" t="s">
        <v>3489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166</v>
      </c>
      <c r="P97" s="957"/>
      <c r="Q97" s="957"/>
      <c r="R97" s="957"/>
      <c r="S97" s="957"/>
      <c r="T97" s="843" t="s">
        <v>3490</v>
      </c>
      <c r="U97" s="843"/>
      <c r="V97" s="843"/>
      <c r="W97" s="843"/>
      <c r="X97" s="843"/>
      <c r="Y97" s="1000"/>
      <c r="Z97" s="846" t="s">
        <v>3491</v>
      </c>
      <c r="AA97" s="849"/>
      <c r="AB97" s="846"/>
      <c r="AC97" s="846"/>
      <c r="AD97" s="846"/>
    </row>
    <row customHeight="1" ht="63">
      <c r="A98" s="845"/>
      <c r="B98" s="899">
        <v>81</v>
      </c>
      <c r="C98" s="843" t="s">
        <v>3492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171</v>
      </c>
      <c r="P98" s="957"/>
      <c r="Q98" s="957"/>
      <c r="R98" s="957"/>
      <c r="S98" s="957"/>
      <c r="T98" s="843" t="s">
        <v>3493</v>
      </c>
      <c r="U98" s="843"/>
      <c r="V98" s="843"/>
      <c r="W98" s="843"/>
      <c r="X98" s="843"/>
      <c r="Y98" s="1000"/>
      <c r="Z98" s="846" t="s">
        <v>3491</v>
      </c>
      <c r="AA98" s="849"/>
      <c r="AB98" s="846"/>
      <c r="AC98" s="846"/>
      <c r="AD98" s="846"/>
    </row>
    <row customHeight="1" ht="90">
      <c r="A99" s="845"/>
      <c r="B99" s="899">
        <v>82</v>
      </c>
      <c r="C99" s="843" t="s">
        <v>3494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144</v>
      </c>
      <c r="P99" s="957"/>
      <c r="Q99" s="957"/>
      <c r="R99" s="957"/>
      <c r="S99" s="957"/>
      <c r="T99" s="843" t="s">
        <v>3495</v>
      </c>
      <c r="U99" s="843"/>
      <c r="V99" s="843"/>
      <c r="W99" s="843"/>
      <c r="X99" s="843"/>
      <c r="Y99" s="1000"/>
      <c r="Z99" s="846" t="s">
        <v>755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3496</v>
      </c>
      <c r="P100" s="957"/>
      <c r="Q100" s="957"/>
      <c r="R100" s="957"/>
      <c r="S100" s="957"/>
      <c r="T100" s="843" t="s">
        <v>3497</v>
      </c>
      <c r="U100" s="843"/>
      <c r="V100" s="843"/>
      <c r="W100" s="843"/>
      <c r="X100" s="843"/>
      <c r="Y100" s="1000"/>
      <c r="Z100" s="846" t="s">
        <v>755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3498</v>
      </c>
      <c r="P101" s="957"/>
      <c r="Q101" s="957"/>
      <c r="R101" s="957"/>
      <c r="S101" s="957"/>
      <c r="T101" s="843" t="s">
        <v>3499</v>
      </c>
      <c r="U101" s="843"/>
      <c r="V101" s="843"/>
      <c r="W101" s="843"/>
      <c r="X101" s="843"/>
      <c r="Y101" s="1000"/>
      <c r="Z101" s="846" t="s">
        <v>755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2943</v>
      </c>
      <c r="B148" s="845"/>
      <c r="C148" s="843" t="s">
        <v>3500</v>
      </c>
      <c r="D148" s="843" t="s">
        <v>209</v>
      </c>
      <c r="E148" s="843" t="s">
        <v>2945</v>
      </c>
      <c r="F148" s="843" t="s">
        <v>3501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3502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3503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2947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2949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2954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95A09-6DFF-36AA-4CD3-C71B99A5AF6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3504</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547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548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551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424</v>
      </c>
      <c r="M14" s="2127"/>
      <c r="N14" s="2127"/>
      <c r="O14" s="2127"/>
      <c r="P14" s="2127"/>
      <c r="Q14" s="2127"/>
      <c r="R14" s="2127"/>
      <c r="S14" s="2127"/>
      <c r="T14" s="2127"/>
      <c r="U14" s="2127"/>
      <c r="V14" s="2127"/>
      <c r="W14" s="2127"/>
      <c r="X14" s="2127" t="s">
        <v>425</v>
      </c>
      <c r="AD14" s="1155">
        <v>14</v>
      </c>
    </row>
    <row customHeight="1" ht="14.699999999999998">
      <c r="J15" s="376"/>
      <c r="K15" s="376"/>
      <c r="L15" s="2273" t="s">
        <v>88</v>
      </c>
      <c r="M15" s="2209" t="s">
        <v>552</v>
      </c>
      <c r="N15" s="301"/>
      <c r="O15" s="2274" t="s">
        <v>3505</v>
      </c>
      <c r="P15" s="2275"/>
      <c r="Q15" s="2275"/>
      <c r="R15" s="2275"/>
      <c r="S15" s="2275"/>
      <c r="T15" s="2275"/>
      <c r="U15" s="2276"/>
      <c r="V15" s="2277" t="s">
        <v>554</v>
      </c>
      <c r="W15" s="2280" t="s">
        <v>2450</v>
      </c>
      <c r="X15" s="2127"/>
      <c r="AD15" s="1155">
        <v>14</v>
      </c>
    </row>
    <row customHeight="1" ht="35.699999999999996">
      <c r="J16" s="376"/>
      <c r="K16" s="376"/>
      <c r="L16" s="2273"/>
      <c r="M16" s="2209"/>
      <c r="N16" s="1031"/>
      <c r="O16" s="2260" t="s">
        <v>557</v>
      </c>
      <c r="P16" s="2260" t="s">
        <v>558</v>
      </c>
      <c r="Q16" s="2262" t="s">
        <v>559</v>
      </c>
      <c r="R16" s="2263"/>
      <c r="S16" s="2262" t="s">
        <v>573</v>
      </c>
      <c r="T16" s="2269"/>
      <c r="U16" s="2263"/>
      <c r="V16" s="2278"/>
      <c r="W16" s="2281"/>
      <c r="X16" s="2127"/>
      <c r="AD16" s="1155">
        <v>34</v>
      </c>
    </row>
    <row customHeight="1" ht="35.699999999999996">
      <c r="A17" s="1370" t="s">
        <v>266</v>
      </c>
      <c r="B17" s="1370" t="s">
        <v>267</v>
      </c>
      <c r="C17" s="1370" t="s">
        <v>268</v>
      </c>
      <c r="D17" s="1370" t="s">
        <v>269</v>
      </c>
      <c r="E17" s="1370"/>
      <c r="J17" s="376"/>
      <c r="K17" s="376"/>
      <c r="L17" s="2273"/>
      <c r="M17" s="2209"/>
      <c r="N17" s="302"/>
      <c r="O17" s="2261"/>
      <c r="P17" s="2261"/>
      <c r="Q17" s="1222" t="s">
        <v>568</v>
      </c>
      <c r="R17" s="1222" t="s">
        <v>569</v>
      </c>
      <c r="S17" s="1292" t="s">
        <v>570</v>
      </c>
      <c r="T17" s="2270" t="s">
        <v>571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132</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294</v>
      </c>
      <c r="B19" s="1363" t="s">
        <v>295</v>
      </c>
      <c r="C19" s="1363" t="s">
        <v>296</v>
      </c>
      <c r="D19" s="1363" t="s">
        <v>297</v>
      </c>
      <c r="E19" s="1363"/>
      <c r="F19" s="1365"/>
      <c r="G19" s="1365"/>
      <c r="H19" s="1365"/>
      <c r="I19" s="361"/>
      <c r="J19" s="360"/>
      <c r="K19" s="355"/>
      <c r="L19" s="1293">
        <f>INDEX(PT_DIFFERENTIATION_NUM_NTAR,MATCH(A19,PT_DIFFERENTIATION_NTAR_ID,0))</f>
        <v>0</v>
      </c>
      <c r="M19" s="298" t="s">
        <v>255</v>
      </c>
      <c r="N19" s="300"/>
      <c r="O19" s="2606" t="str">
        <f>INDEX(PT_DIFFERENTIATION_NTAR,MATCH(A19,PT_DIFFERENTIATION_NTAR_ID,0))</f>
        <v/>
      </c>
      <c r="P19" s="2606"/>
      <c r="Q19" s="2606"/>
      <c r="R19" s="2606"/>
      <c r="S19" s="2606"/>
      <c r="T19" s="2606"/>
      <c r="U19" s="2606"/>
      <c r="V19" s="2606"/>
      <c r="W19" s="2606"/>
      <c r="X19" s="1258" t="s">
        <v>520</v>
      </c>
      <c r="Z19" s="500"/>
      <c r="AA19" s="500" t="str">
        <f>IF(M19="","",M19)</f>
        <v>Наименование тарифа</v>
      </c>
      <c r="AB19" s="500"/>
      <c r="AC19" s="500"/>
      <c r="AD19" s="1155">
        <v>20</v>
      </c>
    </row>
    <row customHeight="1" ht="21">
      <c r="A20" s="1363" t="s">
        <v>294</v>
      </c>
      <c r="B20" s="1363" t="s">
        <v>295</v>
      </c>
      <c r="C20" s="1363" t="s">
        <v>296</v>
      </c>
      <c r="D20" s="1363" t="s">
        <v>297</v>
      </c>
      <c r="E20" s="1363"/>
      <c r="F20" s="1365"/>
      <c r="G20" s="1365"/>
      <c r="H20" s="1365"/>
      <c r="I20" s="1290"/>
      <c r="J20" s="352"/>
      <c r="K20" s="353"/>
      <c r="L20" s="1293" t="str">
        <f>INDEX(PT_DIFFERENTIATION_NUM_TER,MATCH(B19,PT_DIFFERENTIATION_TER_ID,0))</f>
        <v>.</v>
      </c>
      <c r="M20" s="308" t="s">
        <v>521</v>
      </c>
      <c r="N20" s="300"/>
      <c r="O20" s="2606" t="str">
        <f>INDEX(PT_DIFFERENTIATION_TER,MATCH(B19,PT_DIFFERENTIATION_TER_ID,0))</f>
        <v/>
      </c>
      <c r="P20" s="2606"/>
      <c r="Q20" s="2606"/>
      <c r="R20" s="2606"/>
      <c r="S20" s="2606"/>
      <c r="T20" s="2606"/>
      <c r="U20" s="2606"/>
      <c r="V20" s="2606"/>
      <c r="W20" s="2606"/>
      <c r="X20" s="1258" t="s">
        <v>522</v>
      </c>
      <c r="Z20" s="500"/>
      <c r="AA20" s="500" t="str">
        <f>IF(M20="","",M20)</f>
        <v>Территория действия тарифа</v>
      </c>
      <c r="AB20" s="500"/>
      <c r="AC20" s="500"/>
      <c r="AD20" s="1155">
        <v>20</v>
      </c>
    </row>
    <row customHeight="1" ht="24">
      <c r="A21" s="1363" t="s">
        <v>294</v>
      </c>
      <c r="B21" s="1363" t="s">
        <v>295</v>
      </c>
      <c r="C21" s="1363" t="s">
        <v>296</v>
      </c>
      <c r="D21" s="1363" t="s">
        <v>297</v>
      </c>
      <c r="E21" s="1363"/>
      <c r="F21" s="1365"/>
      <c r="G21" s="1365"/>
      <c r="H21" s="1365"/>
      <c r="I21" s="354"/>
      <c r="J21" s="352"/>
      <c r="K21" s="353"/>
      <c r="L21" s="1293" t="str">
        <f>INDEX(PT_DIFFERENTIATION_NUM_CS,MATCH(C19,PT_DIFFERENTIATION_CS_ID,0))</f>
        <v>..</v>
      </c>
      <c r="M21" s="309" t="s">
        <v>523</v>
      </c>
      <c r="N21" s="300"/>
      <c r="O21" s="2606" t="str">
        <f>INDEX(PT_DIFFERENTIATION_CS,MATCH(C19,PT_DIFFERENTIATION_CS_ID,0))</f>
        <v/>
      </c>
      <c r="P21" s="2606"/>
      <c r="Q21" s="2606"/>
      <c r="R21" s="2606"/>
      <c r="S21" s="2606"/>
      <c r="T21" s="2606"/>
      <c r="U21" s="2606"/>
      <c r="V21" s="2606"/>
      <c r="W21" s="2606"/>
      <c r="X21" s="1258" t="s">
        <v>524</v>
      </c>
      <c r="Z21" s="500"/>
      <c r="AA21" s="500" t="str">
        <f>IF(M21="","",M21)</f>
        <v>Наименование системы теплоснабжения </v>
      </c>
      <c r="AB21" s="500"/>
      <c r="AC21" s="500"/>
      <c r="AD21" s="1155">
        <v>23</v>
      </c>
    </row>
    <row customHeight="1" ht="21">
      <c r="A22" s="1363" t="s">
        <v>294</v>
      </c>
      <c r="B22" s="1363" t="s">
        <v>295</v>
      </c>
      <c r="C22" s="1363" t="s">
        <v>296</v>
      </c>
      <c r="D22" s="1363" t="s">
        <v>297</v>
      </c>
      <c r="E22" s="1363"/>
      <c r="F22" s="1365"/>
      <c r="G22" s="1365"/>
      <c r="H22" s="1365"/>
      <c r="I22" s="354"/>
      <c r="J22" s="352"/>
      <c r="K22" s="353"/>
      <c r="L22" s="1293" t="str">
        <f>INDEX(PT_DIFFERENTIATION_NUM_IST_TE,MATCH(D19,PT_DIFFERENTIATION_IST_TE_ID,0))</f>
        <v>...</v>
      </c>
      <c r="M22" s="310" t="s">
        <v>525</v>
      </c>
      <c r="N22" s="300"/>
      <c r="O22" s="2606" t="str">
        <f>INDEX(PT_DIFFERENTIATION_IST_TE,MATCH(D19,PT_DIFFERENTIATION_IST_TE_ID,0))</f>
        <v/>
      </c>
      <c r="P22" s="2606"/>
      <c r="Q22" s="2606"/>
      <c r="R22" s="2606"/>
      <c r="S22" s="2606"/>
      <c r="T22" s="2606"/>
      <c r="U22" s="2606"/>
      <c r="V22" s="2606"/>
      <c r="W22" s="2606"/>
      <c r="X22" s="1258" t="s">
        <v>526</v>
      </c>
      <c r="Z22" s="500"/>
      <c r="AA22" s="500" t="str">
        <f>IF(M22="","",M22)</f>
        <v>Источник тепловой энергии  </v>
      </c>
      <c r="AB22" s="500"/>
      <c r="AC22" s="500"/>
      <c r="AD22" s="1155">
        <v>20</v>
      </c>
    </row>
    <row customHeight="1" ht="96.75">
      <c r="A23" s="1363" t="s">
        <v>294</v>
      </c>
      <c r="B23" s="1363" t="s">
        <v>295</v>
      </c>
      <c r="C23" s="1363" t="s">
        <v>296</v>
      </c>
      <c r="D23" s="1363" t="s">
        <v>297</v>
      </c>
      <c r="E23" s="1363"/>
      <c r="F23" s="2607" t="str">
        <f>L22&amp;".1"</f>
        <v>....1</v>
      </c>
      <c r="I23" s="2257">
        <v>1</v>
      </c>
      <c r="J23" s="1291"/>
      <c r="K23" s="356"/>
      <c r="L23" s="1293" t="str">
        <f>$F$23</f>
        <v>....1</v>
      </c>
      <c r="M23" s="285" t="s">
        <v>528</v>
      </c>
      <c r="N23" s="300"/>
      <c r="O23" s="2305"/>
      <c r="P23" s="2305"/>
      <c r="Q23" s="2305"/>
      <c r="R23" s="2305"/>
      <c r="S23" s="2305"/>
      <c r="T23" s="2305"/>
      <c r="U23" s="2305"/>
      <c r="V23" s="2305"/>
      <c r="W23" s="2305"/>
      <c r="X23" s="1258" t="s">
        <v>529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294</v>
      </c>
      <c r="B24" s="1363" t="s">
        <v>295</v>
      </c>
      <c r="C24" s="1363" t="s">
        <v>296</v>
      </c>
      <c r="D24" s="1363" t="s">
        <v>297</v>
      </c>
      <c r="E24" s="1363"/>
      <c r="F24" s="2607"/>
      <c r="G24" s="2217" t="str">
        <f>F23&amp;".1"</f>
        <v>....1.1</v>
      </c>
      <c r="I24" s="2257"/>
      <c r="J24" s="2257">
        <v>1</v>
      </c>
      <c r="K24" s="357"/>
      <c r="L24" s="1293" t="str">
        <f>$G$24</f>
        <v>....1.1</v>
      </c>
      <c r="M24" s="286" t="s">
        <v>531</v>
      </c>
      <c r="N24" s="300"/>
      <c r="O24" s="2245"/>
      <c r="P24" s="2246"/>
      <c r="Q24" s="2246"/>
      <c r="R24" s="2246"/>
      <c r="S24" s="2246"/>
      <c r="T24" s="2246"/>
      <c r="U24" s="2246"/>
      <c r="V24" s="2246"/>
      <c r="W24" s="2247"/>
      <c r="X24" s="1258" t="s">
        <v>532</v>
      </c>
      <c r="Z24" s="500"/>
      <c r="AA24" s="500" t="str">
        <f>IF(M24="","",M24)</f>
        <v>Группа потребителей</v>
      </c>
      <c r="AB24" s="500"/>
      <c r="AC24" s="500"/>
      <c r="AD24" s="1155">
        <v>82</v>
      </c>
    </row>
    <row customHeight="1" ht="11.549999999999999">
      <c r="A25" s="1363" t="s">
        <v>294</v>
      </c>
      <c r="B25" s="1363" t="s">
        <v>295</v>
      </c>
      <c r="C25" s="1363" t="s">
        <v>296</v>
      </c>
      <c r="D25" s="1363" t="s">
        <v>297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534</v>
      </c>
      <c r="Y25" s="511">
        <f>STRCHECKDATE(O26:W26)</f>
      </c>
      <c r="Z25" s="500"/>
      <c r="AA25" s="500" t="str">
        <f>IF(M25="","",M25)</f>
        <v/>
      </c>
      <c r="AB25" s="500"/>
      <c r="AC25" s="500"/>
      <c r="AD25" s="1155">
        <v>11</v>
      </c>
    </row>
    <row customHeight="1" ht="11.549999999999999">
      <c r="A26" s="1363" t="s">
        <v>294</v>
      </c>
      <c r="B26" s="1363" t="s">
        <v>295</v>
      </c>
      <c r="C26" s="1363" t="s">
        <v>296</v>
      </c>
      <c r="D26" s="1363" t="s">
        <v>297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294</v>
      </c>
      <c r="B27" s="1363" t="s">
        <v>295</v>
      </c>
      <c r="C27" s="1363" t="s">
        <v>296</v>
      </c>
      <c r="D27" s="1363" t="s">
        <v>297</v>
      </c>
      <c r="E27" s="1363"/>
      <c r="F27" s="2607"/>
      <c r="G27" s="2217"/>
      <c r="I27" s="2257"/>
      <c r="J27" s="2257"/>
      <c r="K27" s="356"/>
      <c r="L27" s="1278"/>
      <c r="M27" s="288" t="s">
        <v>535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294</v>
      </c>
      <c r="B28" s="1363" t="s">
        <v>295</v>
      </c>
      <c r="C28" s="1363" t="s">
        <v>296</v>
      </c>
      <c r="D28" s="1363" t="s">
        <v>297</v>
      </c>
      <c r="E28" s="1363"/>
      <c r="F28" s="2607"/>
      <c r="I28" s="2257"/>
      <c r="J28" s="1291"/>
      <c r="K28" s="356"/>
      <c r="L28" s="1278"/>
      <c r="M28" s="287" t="s">
        <v>536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294</v>
      </c>
      <c r="B29" s="1363" t="s">
        <v>295</v>
      </c>
      <c r="C29" s="1363" t="s">
        <v>296</v>
      </c>
      <c r="D29" s="1363" t="s">
        <v>297</v>
      </c>
      <c r="E29" s="1363"/>
      <c r="F29" s="1365"/>
      <c r="G29" s="1365"/>
      <c r="H29" s="537"/>
      <c r="I29" s="360"/>
      <c r="J29" s="375"/>
      <c r="K29" s="355"/>
      <c r="L29" s="1278"/>
      <c r="M29" s="365" t="s">
        <v>537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294</v>
      </c>
      <c r="B30" s="1363" t="s">
        <v>295</v>
      </c>
      <c r="C30" s="1363" t="s">
        <v>296</v>
      </c>
      <c r="D30" s="1363"/>
      <c r="E30" s="1363" t="s">
        <v>710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294</v>
      </c>
      <c r="B31" s="1363" t="s">
        <v>295</v>
      </c>
      <c r="C31" s="1363"/>
      <c r="D31" s="1363"/>
      <c r="E31" s="1363" t="s">
        <v>3506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3507</v>
      </c>
      <c r="B32" s="1363"/>
      <c r="C32" s="1363"/>
      <c r="D32" s="1363"/>
      <c r="E32" s="1363" t="s">
        <v>239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927</v>
      </c>
      <c r="M35" s="2285" t="s">
        <v>3508</v>
      </c>
      <c r="N35" s="2285"/>
      <c r="O35" s="2285"/>
      <c r="P35" s="2285"/>
      <c r="Q35" s="2285"/>
      <c r="R35" s="2285"/>
      <c r="S35" s="2285"/>
      <c r="T35" s="2285"/>
      <c r="U35" s="2285"/>
      <c r="V35" s="2285"/>
      <c r="W35" s="2285"/>
      <c r="X35" s="2285"/>
      <c r="AD35" s="1155">
        <v>27</v>
      </c>
    </row>
    <row customHeight="1" ht="109.19999999999999">
      <c r="H36" s="537"/>
      <c r="I36" s="1303"/>
      <c r="M36" s="2285" t="s">
        <v>3509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6AB7D-B54E-5F0F-B998-6BAD420B54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A3D38-ACC4-0A0B-70DD-F5D7036118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06C03-4DBA-5DF3-CC38-2514AD5781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2C2AB-E92F-A243-7319-2C342CEB2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FE70B-D266-5C47-8AD4-19F2B5097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3DCB4-50CB-D4F5-9C67-DC0C7804E7A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423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424</v>
      </c>
      <c r="E8" s="2205"/>
      <c r="F8" s="2205"/>
      <c r="G8" s="2208" t="s">
        <v>425</v>
      </c>
      <c r="J8" s="455">
        <v>11</v>
      </c>
    </row>
    <row customHeight="1" ht="11.549999999999999">
      <c r="A9" s="457"/>
      <c r="B9" s="502"/>
      <c r="C9" s="457"/>
      <c r="D9" s="472" t="s">
        <v>88</v>
      </c>
      <c r="E9" s="446" t="s">
        <v>426</v>
      </c>
      <c r="F9" s="446" t="s">
        <v>427</v>
      </c>
      <c r="G9" s="2209"/>
      <c r="J9" s="455">
        <v>11</v>
      </c>
    </row>
    <row customHeight="1" ht="12" hidden="1">
      <c r="A10" s="457"/>
      <c r="B10" s="502"/>
      <c r="C10" s="457"/>
      <c r="D10" s="464"/>
      <c r="E10" s="464"/>
      <c r="F10" s="464"/>
      <c r="G10" s="464"/>
      <c r="J10" s="455">
        <v>0</v>
      </c>
    </row>
    <row customHeight="1" ht="22.5" hidden="1">
      <c r="A11" s="457"/>
      <c r="B11" s="502"/>
      <c r="C11" s="457"/>
      <c r="D11" s="1009" t="s">
        <v>132</v>
      </c>
      <c r="E11" s="1012" t="s">
        <v>428</v>
      </c>
      <c r="F11" s="1011" t="str">
        <f>IF(region_name="","",region_name)</f>
        <v>Приморский край</v>
      </c>
      <c r="G11" s="1012" t="s">
        <v>429</v>
      </c>
      <c r="H11" s="475"/>
      <c r="J11" s="455">
        <v>0</v>
      </c>
    </row>
    <row customHeight="1" ht="22.5" hidden="1">
      <c r="A12" s="457"/>
      <c r="B12" s="502"/>
      <c r="C12" s="457"/>
      <c r="D12" s="445" t="s">
        <v>132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430</v>
      </c>
      <c r="G12" s="474"/>
      <c r="H12" s="475"/>
      <c r="J12" s="455">
        <v>0</v>
      </c>
    </row>
    <row customHeight="1" ht="23.25">
      <c r="A13" s="457"/>
      <c r="B13" s="502"/>
      <c r="C13" s="457"/>
      <c r="D13" s="445" t="s">
        <v>132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431</v>
      </c>
      <c r="E14" s="1010" t="s">
        <v>432</v>
      </c>
      <c r="F14" s="1011" t="str">
        <f>IF(inn="","",inn)</f>
        <v>2536112729</v>
      </c>
      <c r="G14" s="1012" t="s">
        <v>433</v>
      </c>
      <c r="H14" s="475"/>
      <c r="J14" s="455">
        <v>0</v>
      </c>
    </row>
    <row customHeight="1" ht="22.5" hidden="1">
      <c r="A15" s="457"/>
      <c r="B15" s="502"/>
      <c r="C15" s="457"/>
      <c r="D15" s="1009" t="s">
        <v>434</v>
      </c>
      <c r="E15" s="1010" t="s">
        <v>435</v>
      </c>
      <c r="F15" s="1011" t="str">
        <f>IF(kpp="","",kpp)</f>
        <v>253801001</v>
      </c>
      <c r="G15" s="1012" t="s">
        <v>436</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437</v>
      </c>
      <c r="B19" s="502"/>
      <c r="C19" s="2213"/>
      <c r="D19" s="445" t="str">
        <f>A19</f>
        <v>5.1</v>
      </c>
      <c r="E19" s="442" t="s">
        <v>438</v>
      </c>
      <c r="F19" s="443" t="s">
        <v>430</v>
      </c>
      <c r="G19" s="444" t="s">
        <v>439</v>
      </c>
      <c r="H19" s="475"/>
      <c r="I19" s="852"/>
      <c r="J19" s="455">
        <v>0</v>
      </c>
    </row>
    <row customHeight="1" ht="24" hidden="1">
      <c r="A20" s="2202"/>
      <c r="B20" s="502"/>
      <c r="C20" s="2213"/>
      <c r="D20" s="440" t="str">
        <f>D19&amp;".1"</f>
        <v>5.1.1</v>
      </c>
      <c r="E20" s="439" t="s">
        <v>440</v>
      </c>
      <c r="F20" s="881" t="s">
        <v>22</v>
      </c>
      <c r="G20" s="474"/>
      <c r="H20" s="475"/>
      <c r="I20" s="852"/>
      <c r="J20" s="455">
        <v>0</v>
      </c>
    </row>
    <row customHeight="1" ht="22.5" hidden="1">
      <c r="A21" s="2202"/>
      <c r="B21" s="502"/>
      <c r="C21" s="2213"/>
      <c r="D21" s="440" t="str">
        <f>D19&amp;".2"</f>
        <v>5.1.2</v>
      </c>
      <c r="E21" s="439" t="s">
        <v>441</v>
      </c>
      <c r="F21" s="1733" t="s">
        <v>22</v>
      </c>
      <c r="G21" s="444" t="s">
        <v>442</v>
      </c>
      <c r="H21" s="475"/>
      <c r="I21" s="852"/>
      <c r="J21" s="455">
        <v>0</v>
      </c>
    </row>
    <row customHeight="1" ht="22.5" hidden="1">
      <c r="A22" s="2202"/>
      <c r="B22" s="502"/>
      <c r="C22" s="2213"/>
      <c r="D22" s="440" t="str">
        <f>D19&amp;".3"</f>
        <v>5.1.3</v>
      </c>
      <c r="E22" s="439" t="s">
        <v>443</v>
      </c>
      <c r="F22" s="881" t="s">
        <v>22</v>
      </c>
      <c r="G22" s="474"/>
      <c r="H22" s="475"/>
      <c r="I22" s="852"/>
      <c r="J22" s="455">
        <v>0</v>
      </c>
    </row>
    <row customHeight="1" ht="22.5" hidden="1">
      <c r="A23" s="2202"/>
      <c r="B23" s="502"/>
      <c r="C23" s="2213"/>
      <c r="D23" s="440" t="str">
        <f>D19&amp;".4"</f>
        <v>5.1.4</v>
      </c>
      <c r="E23" s="439" t="s">
        <v>444</v>
      </c>
      <c r="F23" s="881" t="s">
        <v>22</v>
      </c>
      <c r="G23" s="444" t="s">
        <v>445</v>
      </c>
      <c r="H23" s="475"/>
      <c r="I23" s="852"/>
      <c r="J23" s="455">
        <v>0</v>
      </c>
    </row>
    <row customHeight="1" ht="22.5" hidden="1">
      <c r="A24" s="1978"/>
      <c r="B24" s="502"/>
      <c r="C24" s="492"/>
      <c r="D24" s="467"/>
      <c r="E24" s="1168" t="s">
        <v>446</v>
      </c>
      <c r="F24" s="468"/>
      <c r="G24" s="469"/>
      <c r="H24" s="475"/>
      <c r="I24" s="852"/>
      <c r="J24" s="455">
        <v>0</v>
      </c>
    </row>
    <row s="501" customFormat="1" customHeight="1" ht="24.75" hidden="1">
      <c r="A25" s="457"/>
      <c r="B25" s="502"/>
      <c r="C25" s="502"/>
      <c r="D25" s="1006" t="s">
        <v>90</v>
      </c>
      <c r="E25" s="1008" t="s">
        <v>447</v>
      </c>
      <c r="F25" s="1013" t="s">
        <v>430</v>
      </c>
      <c r="G25" s="1008"/>
      <c r="J25" s="501">
        <v>0</v>
      </c>
    </row>
    <row s="501" customFormat="1" customHeight="1" ht="11.25" hidden="1">
      <c r="A26" s="457"/>
      <c r="B26" s="502"/>
      <c r="C26" s="502"/>
      <c r="D26" s="1006" t="s">
        <v>448</v>
      </c>
      <c r="E26" s="1007" t="s">
        <v>449</v>
      </c>
      <c r="F26" s="1013" t="s">
        <v>430</v>
      </c>
      <c r="G26" s="1008"/>
      <c r="J26" s="501">
        <v>0</v>
      </c>
    </row>
    <row s="501" customFormat="1" customHeight="1" ht="11.25" hidden="1">
      <c r="A27" s="457"/>
      <c r="B27" s="502"/>
      <c r="C27" s="502"/>
      <c r="D27" s="1006" t="s">
        <v>450</v>
      </c>
      <c r="E27" s="1014" t="s">
        <v>451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452</v>
      </c>
      <c r="E28" s="1014" t="s">
        <v>453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454</v>
      </c>
      <c r="E29" s="1014" t="s">
        <v>455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456</v>
      </c>
      <c r="E30" s="1007" t="s">
        <v>457</v>
      </c>
      <c r="F30" s="1015"/>
      <c r="G30" s="1008"/>
      <c r="J30" s="501">
        <v>0</v>
      </c>
    </row>
    <row s="501" customFormat="1" customHeight="1" ht="11.25" hidden="1">
      <c r="A31" s="457"/>
      <c r="B31" s="502"/>
      <c r="C31" s="502"/>
      <c r="D31" s="1006" t="s">
        <v>458</v>
      </c>
      <c r="E31" s="1007" t="s">
        <v>459</v>
      </c>
      <c r="F31" s="1015"/>
      <c r="G31" s="1008"/>
      <c r="J31" s="501">
        <v>0</v>
      </c>
    </row>
    <row s="501" customFormat="1" customHeight="1" ht="11.25" hidden="1">
      <c r="A32" s="457"/>
      <c r="B32" s="502"/>
      <c r="C32" s="502"/>
      <c r="D32" s="1006" t="s">
        <v>460</v>
      </c>
      <c r="E32" s="1007" t="s">
        <v>461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430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462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462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430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463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464</v>
      </c>
      <c r="H44" s="475"/>
      <c r="J44" s="455">
        <v>22</v>
      </c>
    </row>
    <row customHeight="1" ht="23.25">
      <c r="A45" s="457"/>
      <c r="B45" s="502"/>
      <c r="C45" s="457"/>
      <c r="D45" s="440">
        <f>D44+1</f>
        <v>12</v>
      </c>
      <c r="E45" s="438" t="s">
        <v>465</v>
      </c>
      <c r="F45" s="443" t="s">
        <v>430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466</v>
      </c>
      <c r="H46" s="475"/>
      <c r="J46" s="455">
        <v>23</v>
      </c>
    </row>
    <row customHeight="1" ht="24">
      <c r="A47" s="2202"/>
      <c r="B47" s="502"/>
      <c r="C47" s="492"/>
      <c r="D47" s="440" t="str">
        <f>D45&amp;".2"</f>
        <v>12.2</v>
      </c>
      <c r="E47" s="442" t="s">
        <v>467</v>
      </c>
      <c r="F47" s="490"/>
      <c r="G47" s="437" t="s">
        <v>468</v>
      </c>
      <c r="H47" s="475"/>
      <c r="J47" s="455">
        <v>23</v>
      </c>
    </row>
    <row customHeight="1" ht="24">
      <c r="A48" s="2202"/>
      <c r="B48" s="502"/>
      <c r="C48" s="492"/>
      <c r="D48" s="440" t="str">
        <f>D45&amp;".3"</f>
        <v>12.3</v>
      </c>
      <c r="E48" s="442" t="s">
        <v>469</v>
      </c>
      <c r="F48" s="490"/>
      <c r="G48" s="437" t="s">
        <v>470</v>
      </c>
      <c r="H48" s="475"/>
      <c r="J48" s="455">
        <v>23</v>
      </c>
    </row>
    <row customHeight="1" ht="24">
      <c r="A49" s="2202"/>
      <c r="B49" s="502"/>
      <c r="C49" s="492"/>
      <c r="D49" s="440" t="str">
        <f>IF(TEMPLATE_SPHERE="TKO",D45&amp;".0",D45&amp;".4")</f>
        <v>12.4</v>
      </c>
      <c r="E49" s="436" t="s">
        <v>471</v>
      </c>
      <c r="F49" s="1685"/>
      <c r="G49" s="1762" t="s">
        <v>472</v>
      </c>
      <c r="H49" s="475"/>
      <c r="J49" s="455">
        <v>23</v>
      </c>
    </row>
    <row customHeight="1" ht="24">
      <c r="A50" s="457"/>
      <c r="B50" s="502"/>
      <c r="C50" s="457"/>
      <c r="D50" s="467"/>
      <c r="E50" s="415" t="s">
        <v>473</v>
      </c>
      <c r="F50" s="468"/>
      <c r="G50" s="1762" t="s">
        <v>474</v>
      </c>
      <c r="H50" s="476"/>
      <c r="J50" s="455">
        <v>23</v>
      </c>
    </row>
    <row customHeight="1" ht="24">
      <c r="A51" s="858"/>
      <c r="B51" s="502"/>
      <c r="C51" s="492"/>
      <c r="D51" s="440">
        <f>D45+1</f>
        <v>13</v>
      </c>
      <c r="E51" s="528" t="s">
        <v>475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9BAC5-E488-20B3-B85E-BA56B1B20E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D725A-73B7-8124-70A3-6B4A593ABA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D6B2C-B9DD-4BD1-309B-33471AB317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7B381-4953-F7F9-20F9-433699C980B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3510</v>
      </c>
      <c r="B1" s="2616" t="s">
        <v>3511</v>
      </c>
      <c r="C1" s="2617" t="s">
        <v>3512</v>
      </c>
      <c r="D1" s="2618"/>
      <c r="E1" s="836" t="s">
        <v>3513</v>
      </c>
    </row>
    <row customHeight="1" ht="11.25">
      <c r="A2" s="2619"/>
      <c r="B2" s="765" t="s">
        <v>27</v>
      </c>
      <c r="C2" s="753"/>
      <c r="D2" s="764"/>
      <c r="E2" s="836"/>
    </row>
    <row customHeight="1" ht="11.25">
      <c r="A3" s="2620"/>
      <c r="B3" s="2621" t="s">
        <v>33</v>
      </c>
      <c r="C3" s="753"/>
      <c r="D3" s="764"/>
      <c r="E3" s="836"/>
    </row>
    <row customHeight="1" ht="11.25">
      <c r="A4" s="2622"/>
      <c r="B4" s="766" t="s">
        <v>2943</v>
      </c>
      <c r="C4" s="753"/>
      <c r="D4" s="764"/>
      <c r="E4" s="836"/>
    </row>
    <row customHeight="1" ht="11.25">
      <c r="A5" s="2623"/>
      <c r="B5" s="766" t="s">
        <v>2938</v>
      </c>
      <c r="C5" s="2624" t="s">
        <v>3278</v>
      </c>
      <c r="D5" s="2625" t="s">
        <v>3514</v>
      </c>
      <c r="E5" s="836"/>
    </row>
    <row s="1850" customFormat="1" customHeight="1" ht="11.25">
      <c r="A6" s="2626"/>
      <c r="B6" s="766" t="s">
        <v>2947</v>
      </c>
      <c r="C6" s="753"/>
      <c r="D6" s="764"/>
      <c r="E6" s="836"/>
    </row>
    <row customHeight="1" ht="11.25">
      <c r="A7" s="2627"/>
      <c r="B7" s="766" t="s">
        <v>2954</v>
      </c>
      <c r="C7" s="753"/>
      <c r="D7" s="764"/>
      <c r="E7" s="836"/>
    </row>
    <row customHeight="1" ht="11.25">
      <c r="A8" s="756"/>
      <c r="B8" s="766" t="s">
        <v>2949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8745B-DD18-9703-DE8D-02EF422EB6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DA744-207D-FC6A-ECA1-F6C509F7A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1D72-5C29-FA37-9F29-3D62692B39CE}"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3515</v>
      </c>
      <c r="B1" s="68" t="s">
        <v>3516</v>
      </c>
      <c r="C1" s="68" t="s">
        <v>3517</v>
      </c>
      <c r="D1" s="68" t="s">
        <v>3518</v>
      </c>
      <c r="E1" s="68" t="s">
        <v>3519</v>
      </c>
      <c r="F1" s="68" t="s">
        <v>3520</v>
      </c>
      <c r="G1" s="68" t="s">
        <v>3521</v>
      </c>
      <c r="H1" s="68" t="s">
        <v>3522</v>
      </c>
      <c r="I1" s="68" t="s">
        <v>3523</v>
      </c>
    </row>
    <row customHeight="1" ht="11.25">
      <c r="A2" s="1850" t="s">
        <v>3524</v>
      </c>
      <c r="B2" s="1850" t="s">
        <v>16</v>
      </c>
      <c r="C2" s="1850" t="s">
        <v>22</v>
      </c>
      <c r="D2" s="1850" t="s">
        <v>3525</v>
      </c>
      <c r="E2" s="1850" t="s">
        <v>3526</v>
      </c>
      <c r="F2" s="1850" t="s">
        <v>3527</v>
      </c>
      <c r="G2" s="1850" t="s">
        <v>22</v>
      </c>
      <c r="H2" s="1850" t="s">
        <v>22</v>
      </c>
      <c r="I2" s="1850" t="s">
        <v>931</v>
      </c>
    </row>
    <row customHeight="1" ht="11.25">
      <c r="A3" s="1850" t="s">
        <v>3524</v>
      </c>
      <c r="B3" s="1850" t="s">
        <v>16</v>
      </c>
      <c r="C3" s="1850" t="s">
        <v>3528</v>
      </c>
      <c r="D3" s="1850" t="s">
        <v>3529</v>
      </c>
      <c r="E3" s="1850" t="s">
        <v>3530</v>
      </c>
      <c r="F3" s="1850" t="s">
        <v>3531</v>
      </c>
      <c r="G3" s="1850" t="s">
        <v>22</v>
      </c>
      <c r="H3" s="1850" t="s">
        <v>22</v>
      </c>
      <c r="I3" s="1850" t="s">
        <v>931</v>
      </c>
    </row>
    <row customHeight="1" ht="11.25">
      <c r="A4" s="1850" t="s">
        <v>3524</v>
      </c>
      <c r="B4" s="1850" t="s">
        <v>16</v>
      </c>
      <c r="C4" s="1850" t="s">
        <v>3532</v>
      </c>
      <c r="D4" s="1850" t="s">
        <v>3533</v>
      </c>
      <c r="E4" s="1850" t="s">
        <v>3534</v>
      </c>
      <c r="F4" s="1850" t="s">
        <v>3535</v>
      </c>
      <c r="G4" s="1850" t="s">
        <v>22</v>
      </c>
      <c r="H4" s="1850" t="s">
        <v>22</v>
      </c>
      <c r="I4" s="1850" t="s">
        <v>931</v>
      </c>
    </row>
    <row customHeight="1" ht="11.25">
      <c r="A5" s="1850" t="s">
        <v>3524</v>
      </c>
      <c r="B5" s="1850" t="s">
        <v>16</v>
      </c>
      <c r="C5" s="1850" t="s">
        <v>3536</v>
      </c>
      <c r="D5" s="1850" t="s">
        <v>3537</v>
      </c>
      <c r="E5" s="1850" t="s">
        <v>3538</v>
      </c>
      <c r="F5" s="1850" t="s">
        <v>3539</v>
      </c>
      <c r="G5" s="1850" t="s">
        <v>3540</v>
      </c>
      <c r="H5" s="1850" t="s">
        <v>22</v>
      </c>
      <c r="I5" s="1850" t="s">
        <v>931</v>
      </c>
    </row>
    <row customHeight="1" ht="11.25">
      <c r="A6" s="1850" t="s">
        <v>3524</v>
      </c>
      <c r="B6" s="1850" t="s">
        <v>16</v>
      </c>
      <c r="C6" s="1850" t="s">
        <v>3541</v>
      </c>
      <c r="D6" s="1850" t="s">
        <v>3542</v>
      </c>
      <c r="E6" s="1850" t="s">
        <v>3543</v>
      </c>
      <c r="F6" s="1850" t="s">
        <v>3544</v>
      </c>
      <c r="G6" s="1850" t="s">
        <v>22</v>
      </c>
      <c r="H6" s="1850" t="s">
        <v>22</v>
      </c>
      <c r="I6" s="1850" t="s">
        <v>931</v>
      </c>
    </row>
    <row customHeight="1" ht="11.25">
      <c r="A7" s="1850" t="s">
        <v>3524</v>
      </c>
      <c r="B7" s="1850" t="s">
        <v>16</v>
      </c>
      <c r="C7" s="1850" t="s">
        <v>3545</v>
      </c>
      <c r="D7" s="1850" t="s">
        <v>3546</v>
      </c>
      <c r="E7" s="1850" t="s">
        <v>3547</v>
      </c>
      <c r="F7" s="1850" t="s">
        <v>3548</v>
      </c>
      <c r="G7" s="1850" t="s">
        <v>22</v>
      </c>
      <c r="H7" s="1850" t="s">
        <v>22</v>
      </c>
      <c r="I7" s="1850" t="s">
        <v>931</v>
      </c>
    </row>
    <row customHeight="1" ht="11.25">
      <c r="A8" s="1850" t="s">
        <v>3524</v>
      </c>
      <c r="B8" s="1850" t="s">
        <v>16</v>
      </c>
      <c r="C8" s="1850" t="s">
        <v>3549</v>
      </c>
      <c r="D8" s="1850" t="s">
        <v>3546</v>
      </c>
      <c r="E8" s="1850" t="s">
        <v>3547</v>
      </c>
      <c r="F8" s="1850" t="s">
        <v>3550</v>
      </c>
      <c r="G8" s="1850" t="s">
        <v>3551</v>
      </c>
      <c r="H8" s="1850" t="s">
        <v>22</v>
      </c>
      <c r="I8" s="1850" t="s">
        <v>931</v>
      </c>
    </row>
    <row customHeight="1" ht="11.25">
      <c r="A9" s="1850" t="s">
        <v>3524</v>
      </c>
      <c r="B9" s="1850" t="s">
        <v>16</v>
      </c>
      <c r="C9" s="1850" t="s">
        <v>3552</v>
      </c>
      <c r="D9" s="1850" t="s">
        <v>3553</v>
      </c>
      <c r="E9" s="1850" t="s">
        <v>3547</v>
      </c>
      <c r="F9" s="1850" t="s">
        <v>3554</v>
      </c>
      <c r="G9" s="1850" t="s">
        <v>22</v>
      </c>
      <c r="H9" s="1850" t="s">
        <v>22</v>
      </c>
      <c r="I9" s="1850" t="s">
        <v>931</v>
      </c>
    </row>
    <row customHeight="1" ht="11.25">
      <c r="A10" s="1850" t="s">
        <v>3524</v>
      </c>
      <c r="B10" s="1850" t="s">
        <v>16</v>
      </c>
      <c r="C10" s="1850" t="s">
        <v>3555</v>
      </c>
      <c r="D10" s="1850" t="s">
        <v>3556</v>
      </c>
      <c r="E10" s="1850" t="s">
        <v>3547</v>
      </c>
      <c r="F10" s="1850" t="s">
        <v>3557</v>
      </c>
      <c r="G10" s="1850" t="s">
        <v>22</v>
      </c>
      <c r="H10" s="1850" t="s">
        <v>22</v>
      </c>
      <c r="I10" s="1850" t="s">
        <v>931</v>
      </c>
    </row>
    <row customHeight="1" ht="11.25">
      <c r="A11" s="1850" t="s">
        <v>3524</v>
      </c>
      <c r="B11" s="1850" t="s">
        <v>16</v>
      </c>
      <c r="C11" s="1850" t="s">
        <v>3558</v>
      </c>
      <c r="D11" s="1850" t="s">
        <v>3559</v>
      </c>
      <c r="E11" s="1850" t="s">
        <v>3560</v>
      </c>
      <c r="F11" s="1850" t="s">
        <v>3561</v>
      </c>
      <c r="G11" s="1850" t="s">
        <v>22</v>
      </c>
      <c r="H11" s="1850" t="s">
        <v>22</v>
      </c>
      <c r="I11" s="1850" t="s">
        <v>931</v>
      </c>
    </row>
    <row customHeight="1" ht="11.25">
      <c r="A12" s="1850" t="s">
        <v>3524</v>
      </c>
      <c r="B12" s="1850" t="s">
        <v>16</v>
      </c>
      <c r="C12" s="1850" t="s">
        <v>3562</v>
      </c>
      <c r="D12" s="1850" t="s">
        <v>3563</v>
      </c>
      <c r="E12" s="1850" t="s">
        <v>3564</v>
      </c>
      <c r="F12" s="1850" t="s">
        <v>3565</v>
      </c>
      <c r="G12" s="1850" t="s">
        <v>22</v>
      </c>
      <c r="H12" s="1850" t="s">
        <v>22</v>
      </c>
      <c r="I12" s="1850" t="s">
        <v>931</v>
      </c>
    </row>
    <row customHeight="1" ht="11.25">
      <c r="A13" s="1850" t="s">
        <v>3524</v>
      </c>
      <c r="B13" s="1850" t="s">
        <v>16</v>
      </c>
      <c r="C13" s="1850" t="s">
        <v>3566</v>
      </c>
      <c r="D13" s="1850" t="s">
        <v>3567</v>
      </c>
      <c r="E13" s="1850" t="s">
        <v>3568</v>
      </c>
      <c r="F13" s="1850" t="s">
        <v>3569</v>
      </c>
      <c r="G13" s="1850" t="s">
        <v>22</v>
      </c>
      <c r="H13" s="1850" t="s">
        <v>22</v>
      </c>
      <c r="I13" s="1850" t="s">
        <v>931</v>
      </c>
    </row>
    <row customHeight="1" ht="11.25">
      <c r="A14" s="1850" t="s">
        <v>3524</v>
      </c>
      <c r="B14" s="1850" t="s">
        <v>16</v>
      </c>
      <c r="C14" s="1850" t="s">
        <v>3570</v>
      </c>
      <c r="D14" s="1850" t="s">
        <v>3571</v>
      </c>
      <c r="E14" s="1850" t="s">
        <v>3572</v>
      </c>
      <c r="F14" s="1850" t="s">
        <v>3573</v>
      </c>
      <c r="G14" s="1850" t="s">
        <v>22</v>
      </c>
      <c r="H14" s="1850" t="s">
        <v>22</v>
      </c>
      <c r="I14" s="1850" t="s">
        <v>931</v>
      </c>
    </row>
    <row customHeight="1" ht="11.25">
      <c r="A15" s="1850" t="s">
        <v>3524</v>
      </c>
      <c r="B15" s="1850" t="s">
        <v>16</v>
      </c>
      <c r="C15" s="1850" t="s">
        <v>3574</v>
      </c>
      <c r="D15" s="1850" t="s">
        <v>3575</v>
      </c>
      <c r="E15" s="1850" t="s">
        <v>3576</v>
      </c>
      <c r="F15" s="1850" t="s">
        <v>3577</v>
      </c>
      <c r="G15" s="1850" t="s">
        <v>3578</v>
      </c>
      <c r="H15" s="1850" t="s">
        <v>22</v>
      </c>
      <c r="I15" s="1850" t="s">
        <v>931</v>
      </c>
    </row>
    <row customHeight="1" ht="11.25">
      <c r="A16" s="1850" t="s">
        <v>3524</v>
      </c>
      <c r="B16" s="1850" t="s">
        <v>16</v>
      </c>
      <c r="C16" s="1850" t="s">
        <v>3579</v>
      </c>
      <c r="D16" s="1850" t="s">
        <v>3580</v>
      </c>
      <c r="E16" s="1850" t="s">
        <v>3581</v>
      </c>
      <c r="F16" s="1850" t="s">
        <v>3535</v>
      </c>
      <c r="G16" s="1850" t="s">
        <v>22</v>
      </c>
      <c r="H16" s="1850" t="s">
        <v>22</v>
      </c>
      <c r="I16" s="1850" t="s">
        <v>931</v>
      </c>
    </row>
    <row customHeight="1" ht="11.25">
      <c r="A17" s="1850" t="s">
        <v>3524</v>
      </c>
      <c r="B17" s="1850" t="s">
        <v>16</v>
      </c>
      <c r="C17" s="1850" t="s">
        <v>3582</v>
      </c>
      <c r="D17" s="1850" t="s">
        <v>3583</v>
      </c>
      <c r="E17" s="1850" t="s">
        <v>3584</v>
      </c>
      <c r="F17" s="1850" t="s">
        <v>3585</v>
      </c>
      <c r="G17" s="1850" t="s">
        <v>22</v>
      </c>
      <c r="H17" s="1850" t="s">
        <v>22</v>
      </c>
      <c r="I17" s="1850" t="s">
        <v>931</v>
      </c>
    </row>
    <row customHeight="1" ht="11.25">
      <c r="A18" s="1850" t="s">
        <v>3524</v>
      </c>
      <c r="B18" s="1850" t="s">
        <v>16</v>
      </c>
      <c r="C18" s="1850" t="s">
        <v>3586</v>
      </c>
      <c r="D18" s="1850" t="s">
        <v>3587</v>
      </c>
      <c r="E18" s="1850" t="s">
        <v>3588</v>
      </c>
      <c r="F18" s="1850" t="s">
        <v>3589</v>
      </c>
      <c r="G18" s="1850" t="s">
        <v>3590</v>
      </c>
      <c r="H18" s="1850" t="s">
        <v>22</v>
      </c>
      <c r="I18" s="1850" t="s">
        <v>931</v>
      </c>
    </row>
    <row customHeight="1" ht="11.25">
      <c r="A19" s="1850" t="s">
        <v>3524</v>
      </c>
      <c r="B19" s="1850" t="s">
        <v>16</v>
      </c>
      <c r="C19" s="1850" t="s">
        <v>3591</v>
      </c>
      <c r="D19" s="1850" t="s">
        <v>3592</v>
      </c>
      <c r="E19" s="1850" t="s">
        <v>3593</v>
      </c>
      <c r="F19" s="1850" t="s">
        <v>3594</v>
      </c>
      <c r="G19" s="1850" t="s">
        <v>3595</v>
      </c>
      <c r="H19" s="1850" t="s">
        <v>22</v>
      </c>
      <c r="I19" s="1850" t="s">
        <v>931</v>
      </c>
    </row>
    <row customHeight="1" ht="11.25">
      <c r="A20" s="1850" t="s">
        <v>3524</v>
      </c>
      <c r="B20" s="1850" t="s">
        <v>16</v>
      </c>
      <c r="C20" s="1850" t="s">
        <v>3596</v>
      </c>
      <c r="D20" s="1850" t="s">
        <v>3597</v>
      </c>
      <c r="E20" s="1850" t="s">
        <v>3598</v>
      </c>
      <c r="F20" s="1850" t="s">
        <v>3561</v>
      </c>
      <c r="G20" s="1850" t="s">
        <v>22</v>
      </c>
      <c r="H20" s="1850" t="s">
        <v>22</v>
      </c>
      <c r="I20" s="1850" t="s">
        <v>931</v>
      </c>
    </row>
    <row customHeight="1" ht="11.25">
      <c r="A21" s="1850" t="s">
        <v>3524</v>
      </c>
      <c r="B21" s="1850" t="s">
        <v>16</v>
      </c>
      <c r="C21" s="1850" t="s">
        <v>3599</v>
      </c>
      <c r="D21" s="1850" t="s">
        <v>3600</v>
      </c>
      <c r="E21" s="1850" t="s">
        <v>3601</v>
      </c>
      <c r="F21" s="1850" t="s">
        <v>3602</v>
      </c>
      <c r="G21" s="1850" t="s">
        <v>22</v>
      </c>
      <c r="H21" s="1850" t="s">
        <v>22</v>
      </c>
      <c r="I21" s="1850" t="s">
        <v>931</v>
      </c>
    </row>
    <row customHeight="1" ht="11.25">
      <c r="A22" s="1850" t="s">
        <v>3524</v>
      </c>
      <c r="B22" s="1850" t="s">
        <v>16</v>
      </c>
      <c r="C22" s="1850" t="s">
        <v>3603</v>
      </c>
      <c r="D22" s="1850" t="s">
        <v>3604</v>
      </c>
      <c r="E22" s="1850" t="s">
        <v>3605</v>
      </c>
      <c r="F22" s="1850" t="s">
        <v>3573</v>
      </c>
      <c r="G22" s="1850" t="s">
        <v>3606</v>
      </c>
      <c r="H22" s="1850" t="s">
        <v>22</v>
      </c>
      <c r="I22" s="1850" t="s">
        <v>931</v>
      </c>
    </row>
    <row customHeight="1" ht="11.25">
      <c r="A23" s="1850" t="s">
        <v>3524</v>
      </c>
      <c r="B23" s="1850" t="s">
        <v>16</v>
      </c>
      <c r="C23" s="1850" t="s">
        <v>3607</v>
      </c>
      <c r="D23" s="1850" t="s">
        <v>3608</v>
      </c>
      <c r="E23" s="1850" t="s">
        <v>3609</v>
      </c>
      <c r="F23" s="1850" t="s">
        <v>3610</v>
      </c>
      <c r="G23" s="1850" t="s">
        <v>22</v>
      </c>
      <c r="H23" s="1850" t="s">
        <v>22</v>
      </c>
      <c r="I23" s="1850" t="s">
        <v>931</v>
      </c>
    </row>
    <row customHeight="1" ht="11.25">
      <c r="A24" s="1850" t="s">
        <v>3524</v>
      </c>
      <c r="B24" s="1850" t="s">
        <v>16</v>
      </c>
      <c r="C24" s="1850" t="s">
        <v>3611</v>
      </c>
      <c r="D24" s="1850" t="s">
        <v>3612</v>
      </c>
      <c r="E24" s="1850" t="s">
        <v>3613</v>
      </c>
      <c r="F24" s="1850" t="s">
        <v>3527</v>
      </c>
      <c r="G24" s="1850" t="s">
        <v>3614</v>
      </c>
      <c r="H24" s="1850" t="s">
        <v>22</v>
      </c>
      <c r="I24" s="1850" t="s">
        <v>931</v>
      </c>
    </row>
    <row customHeight="1" ht="11.25">
      <c r="A25" s="1850" t="s">
        <v>3524</v>
      </c>
      <c r="B25" s="1850" t="s">
        <v>16</v>
      </c>
      <c r="C25" s="1850" t="s">
        <v>3615</v>
      </c>
      <c r="D25" s="1850" t="s">
        <v>3616</v>
      </c>
      <c r="E25" s="1850" t="s">
        <v>3617</v>
      </c>
      <c r="F25" s="1850" t="s">
        <v>3618</v>
      </c>
      <c r="G25" s="1850" t="s">
        <v>22</v>
      </c>
      <c r="H25" s="1850" t="s">
        <v>22</v>
      </c>
      <c r="I25" s="1850" t="s">
        <v>931</v>
      </c>
    </row>
    <row customHeight="1" ht="11.25">
      <c r="A26" s="1850" t="s">
        <v>3524</v>
      </c>
      <c r="B26" s="1850" t="s">
        <v>16</v>
      </c>
      <c r="C26" s="1850" t="s">
        <v>3619</v>
      </c>
      <c r="D26" s="1850" t="s">
        <v>3620</v>
      </c>
      <c r="E26" s="1850" t="s">
        <v>3621</v>
      </c>
      <c r="F26" s="1850" t="s">
        <v>3573</v>
      </c>
      <c r="G26" s="1850" t="s">
        <v>22</v>
      </c>
      <c r="H26" s="1850" t="s">
        <v>22</v>
      </c>
      <c r="I26" s="1850" t="s">
        <v>931</v>
      </c>
    </row>
    <row customHeight="1" ht="11.25">
      <c r="A27" s="1850" t="s">
        <v>3524</v>
      </c>
      <c r="B27" s="1850" t="s">
        <v>16</v>
      </c>
      <c r="C27" s="1850" t="s">
        <v>3622</v>
      </c>
      <c r="D27" s="1850" t="s">
        <v>3623</v>
      </c>
      <c r="E27" s="1850" t="s">
        <v>3624</v>
      </c>
      <c r="F27" s="1850" t="s">
        <v>3527</v>
      </c>
      <c r="G27" s="1850" t="s">
        <v>22</v>
      </c>
      <c r="H27" s="1850" t="s">
        <v>22</v>
      </c>
      <c r="I27" s="1850" t="s">
        <v>931</v>
      </c>
    </row>
    <row customHeight="1" ht="11.25">
      <c r="A28" s="1850" t="s">
        <v>3524</v>
      </c>
      <c r="B28" s="1850" t="s">
        <v>16</v>
      </c>
      <c r="C28" s="1850" t="s">
        <v>3625</v>
      </c>
      <c r="D28" s="1850" t="s">
        <v>3626</v>
      </c>
      <c r="E28" s="1850" t="s">
        <v>3627</v>
      </c>
      <c r="F28" s="1850" t="s">
        <v>3628</v>
      </c>
      <c r="G28" s="1850" t="s">
        <v>22</v>
      </c>
      <c r="H28" s="1850" t="s">
        <v>22</v>
      </c>
      <c r="I28" s="1850" t="s">
        <v>931</v>
      </c>
    </row>
    <row customHeight="1" ht="11.25">
      <c r="A29" s="1850" t="s">
        <v>3524</v>
      </c>
      <c r="B29" s="1850" t="s">
        <v>16</v>
      </c>
      <c r="C29" s="1850" t="s">
        <v>3629</v>
      </c>
      <c r="D29" s="1850" t="s">
        <v>3630</v>
      </c>
      <c r="E29" s="1850" t="s">
        <v>3631</v>
      </c>
      <c r="F29" s="1850" t="s">
        <v>3632</v>
      </c>
      <c r="G29" s="1850" t="s">
        <v>22</v>
      </c>
      <c r="H29" s="1850" t="s">
        <v>22</v>
      </c>
      <c r="I29" s="1850" t="s">
        <v>931</v>
      </c>
    </row>
    <row customHeight="1" ht="11.25">
      <c r="A30" s="1850" t="s">
        <v>3524</v>
      </c>
      <c r="B30" s="1850" t="s">
        <v>16</v>
      </c>
      <c r="C30" s="1850" t="s">
        <v>3633</v>
      </c>
      <c r="D30" s="1850" t="s">
        <v>3634</v>
      </c>
      <c r="E30" s="1850" t="s">
        <v>3631</v>
      </c>
      <c r="F30" s="1850" t="s">
        <v>3635</v>
      </c>
      <c r="G30" s="1850" t="s">
        <v>22</v>
      </c>
      <c r="H30" s="1850" t="s">
        <v>22</v>
      </c>
      <c r="I30" s="1850" t="s">
        <v>931</v>
      </c>
    </row>
    <row customHeight="1" ht="11.25">
      <c r="A31" s="1850" t="s">
        <v>3524</v>
      </c>
      <c r="B31" s="1850" t="s">
        <v>16</v>
      </c>
      <c r="C31" s="1850" t="s">
        <v>3636</v>
      </c>
      <c r="D31" s="1850" t="s">
        <v>3637</v>
      </c>
      <c r="E31" s="1850" t="s">
        <v>3638</v>
      </c>
      <c r="F31" s="1850" t="s">
        <v>3639</v>
      </c>
      <c r="G31" s="1850" t="s">
        <v>22</v>
      </c>
      <c r="H31" s="1850" t="s">
        <v>3640</v>
      </c>
      <c r="I31" s="1850" t="s">
        <v>931</v>
      </c>
    </row>
    <row customHeight="1" ht="11.25">
      <c r="A32" s="1850" t="s">
        <v>3524</v>
      </c>
      <c r="B32" s="1850" t="s">
        <v>16</v>
      </c>
      <c r="C32" s="1850" t="s">
        <v>3641</v>
      </c>
      <c r="D32" s="1850" t="s">
        <v>3642</v>
      </c>
      <c r="E32" s="1850" t="s">
        <v>3643</v>
      </c>
      <c r="F32" s="1850" t="s">
        <v>3602</v>
      </c>
      <c r="G32" s="1850" t="s">
        <v>3644</v>
      </c>
      <c r="H32" s="1850" t="s">
        <v>22</v>
      </c>
      <c r="I32" s="1850" t="s">
        <v>931</v>
      </c>
    </row>
    <row customHeight="1" ht="11.25">
      <c r="A33" s="1850" t="s">
        <v>3524</v>
      </c>
      <c r="B33" s="1850" t="s">
        <v>16</v>
      </c>
      <c r="C33" s="1850" t="s">
        <v>3645</v>
      </c>
      <c r="D33" s="1850" t="s">
        <v>3646</v>
      </c>
      <c r="E33" s="1850" t="s">
        <v>3647</v>
      </c>
      <c r="F33" s="1850" t="s">
        <v>3585</v>
      </c>
      <c r="G33" s="1850" t="s">
        <v>22</v>
      </c>
      <c r="H33" s="1850" t="s">
        <v>22</v>
      </c>
      <c r="I33" s="1850" t="s">
        <v>931</v>
      </c>
    </row>
    <row customHeight="1" ht="11.25">
      <c r="A34" s="1850" t="s">
        <v>3524</v>
      </c>
      <c r="B34" s="1850" t="s">
        <v>16</v>
      </c>
      <c r="C34" s="1850" t="s">
        <v>3648</v>
      </c>
      <c r="D34" s="1850" t="s">
        <v>3649</v>
      </c>
      <c r="E34" s="1850" t="s">
        <v>3650</v>
      </c>
      <c r="F34" s="1850" t="s">
        <v>3573</v>
      </c>
      <c r="G34" s="1850" t="s">
        <v>22</v>
      </c>
      <c r="H34" s="1850" t="s">
        <v>3651</v>
      </c>
      <c r="I34" s="1850" t="s">
        <v>931</v>
      </c>
    </row>
    <row customHeight="1" ht="11.25">
      <c r="A35" s="1850" t="s">
        <v>3524</v>
      </c>
      <c r="B35" s="1850" t="s">
        <v>16</v>
      </c>
      <c r="C35" s="1850" t="s">
        <v>3652</v>
      </c>
      <c r="D35" s="1850" t="s">
        <v>3653</v>
      </c>
      <c r="E35" s="1850" t="s">
        <v>3654</v>
      </c>
      <c r="F35" s="1850" t="s">
        <v>699</v>
      </c>
      <c r="G35" s="1850" t="s">
        <v>3655</v>
      </c>
      <c r="H35" s="1850" t="s">
        <v>22</v>
      </c>
      <c r="I35" s="1850" t="s">
        <v>931</v>
      </c>
    </row>
    <row customHeight="1" ht="11.25">
      <c r="A36" s="1850" t="s">
        <v>3524</v>
      </c>
      <c r="B36" s="1850" t="s">
        <v>16</v>
      </c>
      <c r="C36" s="1850" t="s">
        <v>3656</v>
      </c>
      <c r="D36" s="1850" t="s">
        <v>3657</v>
      </c>
      <c r="E36" s="1850" t="s">
        <v>3658</v>
      </c>
      <c r="F36" s="1850" t="s">
        <v>3573</v>
      </c>
      <c r="G36" s="1850" t="s">
        <v>22</v>
      </c>
      <c r="H36" s="1850" t="s">
        <v>22</v>
      </c>
      <c r="I36" s="1850" t="s">
        <v>931</v>
      </c>
    </row>
    <row customHeight="1" ht="11.25">
      <c r="A37" s="1850" t="s">
        <v>3524</v>
      </c>
      <c r="B37" s="1850" t="s">
        <v>16</v>
      </c>
      <c r="C37" s="1850" t="s">
        <v>3659</v>
      </c>
      <c r="D37" s="1850" t="s">
        <v>3660</v>
      </c>
      <c r="E37" s="1850" t="s">
        <v>3661</v>
      </c>
      <c r="F37" s="1850" t="s">
        <v>3662</v>
      </c>
      <c r="G37" s="1850" t="s">
        <v>3663</v>
      </c>
      <c r="H37" s="1850" t="s">
        <v>22</v>
      </c>
      <c r="I37" s="1850" t="s">
        <v>931</v>
      </c>
    </row>
    <row customHeight="1" ht="11.25">
      <c r="A38" s="1850" t="s">
        <v>3524</v>
      </c>
      <c r="B38" s="1850" t="s">
        <v>16</v>
      </c>
      <c r="C38" s="1850" t="s">
        <v>3664</v>
      </c>
      <c r="D38" s="1850" t="s">
        <v>3665</v>
      </c>
      <c r="E38" s="1850" t="s">
        <v>3666</v>
      </c>
      <c r="F38" s="1850" t="s">
        <v>3639</v>
      </c>
      <c r="G38" s="1850" t="s">
        <v>22</v>
      </c>
      <c r="H38" s="1850" t="s">
        <v>22</v>
      </c>
      <c r="I38" s="1850" t="s">
        <v>931</v>
      </c>
    </row>
    <row customHeight="1" ht="11.25">
      <c r="A39" s="1850" t="s">
        <v>3524</v>
      </c>
      <c r="B39" s="1850" t="s">
        <v>16</v>
      </c>
      <c r="C39" s="1850" t="s">
        <v>3667</v>
      </c>
      <c r="D39" s="1850" t="s">
        <v>3668</v>
      </c>
      <c r="E39" s="1850" t="s">
        <v>3669</v>
      </c>
      <c r="F39" s="1850" t="s">
        <v>3670</v>
      </c>
      <c r="G39" s="1850" t="s">
        <v>22</v>
      </c>
      <c r="H39" s="1850" t="s">
        <v>22</v>
      </c>
      <c r="I39" s="1850" t="s">
        <v>931</v>
      </c>
    </row>
    <row customHeight="1" ht="11.25">
      <c r="A40" s="1850" t="s">
        <v>3524</v>
      </c>
      <c r="B40" s="1850" t="s">
        <v>16</v>
      </c>
      <c r="C40" s="1850" t="s">
        <v>3671</v>
      </c>
      <c r="D40" s="1850" t="s">
        <v>3672</v>
      </c>
      <c r="E40" s="1850" t="s">
        <v>3673</v>
      </c>
      <c r="F40" s="1850" t="s">
        <v>3639</v>
      </c>
      <c r="G40" s="1850" t="s">
        <v>22</v>
      </c>
      <c r="H40" s="1850" t="s">
        <v>22</v>
      </c>
      <c r="I40" s="1850" t="s">
        <v>931</v>
      </c>
    </row>
    <row customHeight="1" ht="11.25">
      <c r="A41" s="1850" t="s">
        <v>3524</v>
      </c>
      <c r="B41" s="1850" t="s">
        <v>16</v>
      </c>
      <c r="C41" s="1850" t="s">
        <v>3674</v>
      </c>
      <c r="D41" s="1850" t="s">
        <v>3675</v>
      </c>
      <c r="E41" s="1850" t="s">
        <v>3676</v>
      </c>
      <c r="F41" s="1850" t="s">
        <v>3573</v>
      </c>
      <c r="G41" s="1850" t="s">
        <v>22</v>
      </c>
      <c r="H41" s="1850" t="s">
        <v>22</v>
      </c>
      <c r="I41" s="1850" t="s">
        <v>931</v>
      </c>
    </row>
    <row customHeight="1" ht="11.25">
      <c r="A42" s="1850" t="s">
        <v>3524</v>
      </c>
      <c r="B42" s="1850" t="s">
        <v>16</v>
      </c>
      <c r="C42" s="1850" t="s">
        <v>3677</v>
      </c>
      <c r="D42" s="1850" t="s">
        <v>3678</v>
      </c>
      <c r="E42" s="1850" t="s">
        <v>3679</v>
      </c>
      <c r="F42" s="1850" t="s">
        <v>51</v>
      </c>
      <c r="G42" s="1850" t="s">
        <v>22</v>
      </c>
      <c r="H42" s="1850" t="s">
        <v>22</v>
      </c>
      <c r="I42" s="1850" t="s">
        <v>931</v>
      </c>
    </row>
    <row customHeight="1" ht="11.25">
      <c r="A43" s="1850" t="s">
        <v>3524</v>
      </c>
      <c r="B43" s="1850" t="s">
        <v>16</v>
      </c>
      <c r="C43" s="1850" t="s">
        <v>13</v>
      </c>
      <c r="D43" s="1850" t="s">
        <v>46</v>
      </c>
      <c r="E43" s="1850" t="s">
        <v>49</v>
      </c>
      <c r="F43" s="1850" t="s">
        <v>51</v>
      </c>
      <c r="G43" s="1850" t="s">
        <v>22</v>
      </c>
      <c r="H43" s="1850" t="s">
        <v>22</v>
      </c>
      <c r="I43" s="1850" t="s">
        <v>931</v>
      </c>
    </row>
    <row customHeight="1" ht="11.25">
      <c r="A44" s="1850" t="s">
        <v>3524</v>
      </c>
      <c r="B44" s="1850" t="s">
        <v>16</v>
      </c>
      <c r="C44" s="1850" t="s">
        <v>3680</v>
      </c>
      <c r="D44" s="1850" t="s">
        <v>3681</v>
      </c>
      <c r="E44" s="1850" t="s">
        <v>3682</v>
      </c>
      <c r="F44" s="1850" t="s">
        <v>3535</v>
      </c>
      <c r="G44" s="1850" t="s">
        <v>3683</v>
      </c>
      <c r="H44" s="1850" t="s">
        <v>22</v>
      </c>
      <c r="I44" s="1850" t="s">
        <v>931</v>
      </c>
    </row>
    <row customHeight="1" ht="11.25">
      <c r="A45" s="1850" t="s">
        <v>3524</v>
      </c>
      <c r="B45" s="1850" t="s">
        <v>16</v>
      </c>
      <c r="C45" s="1850" t="s">
        <v>3684</v>
      </c>
      <c r="D45" s="1850" t="s">
        <v>3685</v>
      </c>
      <c r="E45" s="1850" t="s">
        <v>3686</v>
      </c>
      <c r="F45" s="1850" t="s">
        <v>3687</v>
      </c>
      <c r="G45" s="1850" t="s">
        <v>22</v>
      </c>
      <c r="H45" s="1850" t="s">
        <v>22</v>
      </c>
      <c r="I45" s="1850" t="s">
        <v>931</v>
      </c>
    </row>
    <row customHeight="1" ht="11.25">
      <c r="A46" s="1850" t="s">
        <v>3524</v>
      </c>
      <c r="B46" s="1850" t="s">
        <v>16</v>
      </c>
      <c r="C46" s="1850" t="s">
        <v>3688</v>
      </c>
      <c r="D46" s="1850" t="s">
        <v>3689</v>
      </c>
      <c r="E46" s="1850" t="s">
        <v>3690</v>
      </c>
      <c r="F46" s="1850" t="s">
        <v>3561</v>
      </c>
      <c r="G46" s="1850" t="s">
        <v>22</v>
      </c>
      <c r="H46" s="1850" t="s">
        <v>22</v>
      </c>
      <c r="I46" s="1850" t="s">
        <v>931</v>
      </c>
    </row>
    <row customHeight="1" ht="11.25">
      <c r="A47" s="1850" t="s">
        <v>3524</v>
      </c>
      <c r="B47" s="1850" t="s">
        <v>16</v>
      </c>
      <c r="C47" s="1850" t="s">
        <v>3691</v>
      </c>
      <c r="D47" s="1850" t="s">
        <v>3692</v>
      </c>
      <c r="E47" s="1850" t="s">
        <v>3693</v>
      </c>
      <c r="F47" s="1850" t="s">
        <v>3694</v>
      </c>
      <c r="G47" s="1850" t="s">
        <v>22</v>
      </c>
      <c r="H47" s="1850" t="s">
        <v>22</v>
      </c>
      <c r="I47" s="1850" t="s">
        <v>931</v>
      </c>
    </row>
    <row customHeight="1" ht="11.25">
      <c r="A48" s="1850" t="s">
        <v>3524</v>
      </c>
      <c r="B48" s="1850" t="s">
        <v>16</v>
      </c>
      <c r="C48" s="1850" t="s">
        <v>3695</v>
      </c>
      <c r="D48" s="1850" t="s">
        <v>3696</v>
      </c>
      <c r="E48" s="1850" t="s">
        <v>3697</v>
      </c>
      <c r="F48" s="1850" t="s">
        <v>3569</v>
      </c>
      <c r="G48" s="1850" t="s">
        <v>22</v>
      </c>
      <c r="H48" s="1850" t="s">
        <v>22</v>
      </c>
      <c r="I48" s="1850" t="s">
        <v>931</v>
      </c>
    </row>
    <row customHeight="1" ht="11.25">
      <c r="A49" s="1850" t="s">
        <v>3524</v>
      </c>
      <c r="B49" s="1850" t="s">
        <v>16</v>
      </c>
      <c r="C49" s="1850" t="s">
        <v>3698</v>
      </c>
      <c r="D49" s="1850" t="s">
        <v>3699</v>
      </c>
      <c r="E49" s="1850" t="s">
        <v>3700</v>
      </c>
      <c r="F49" s="1850" t="s">
        <v>3569</v>
      </c>
      <c r="G49" s="1850" t="s">
        <v>22</v>
      </c>
      <c r="H49" s="1850" t="s">
        <v>22</v>
      </c>
      <c r="I49" s="1850" t="s">
        <v>931</v>
      </c>
    </row>
    <row customHeight="1" ht="11.25">
      <c r="A50" s="1850" t="s">
        <v>3524</v>
      </c>
      <c r="B50" s="1850" t="s">
        <v>16</v>
      </c>
      <c r="C50" s="1850" t="s">
        <v>3701</v>
      </c>
      <c r="D50" s="1850" t="s">
        <v>3702</v>
      </c>
      <c r="E50" s="1850" t="s">
        <v>3703</v>
      </c>
      <c r="F50" s="1850" t="s">
        <v>3704</v>
      </c>
      <c r="G50" s="1850" t="s">
        <v>22</v>
      </c>
      <c r="H50" s="1850" t="s">
        <v>22</v>
      </c>
      <c r="I50" s="1850" t="s">
        <v>931</v>
      </c>
    </row>
    <row customHeight="1" ht="11.25">
      <c r="A51" s="1850" t="s">
        <v>3524</v>
      </c>
      <c r="B51" s="1850" t="s">
        <v>16</v>
      </c>
      <c r="C51" s="1850" t="s">
        <v>3705</v>
      </c>
      <c r="D51" s="1850" t="s">
        <v>3706</v>
      </c>
      <c r="E51" s="1850" t="s">
        <v>3707</v>
      </c>
      <c r="F51" s="1850" t="s">
        <v>3573</v>
      </c>
      <c r="G51" s="1850" t="s">
        <v>22</v>
      </c>
      <c r="H51" s="1850" t="s">
        <v>22</v>
      </c>
      <c r="I51" s="1850" t="s">
        <v>931</v>
      </c>
    </row>
    <row customHeight="1" ht="11.25">
      <c r="A52" s="1850" t="s">
        <v>3524</v>
      </c>
      <c r="B52" s="1850" t="s">
        <v>16</v>
      </c>
      <c r="C52" s="1850" t="s">
        <v>3708</v>
      </c>
      <c r="D52" s="1850" t="s">
        <v>3709</v>
      </c>
      <c r="E52" s="1850" t="s">
        <v>3710</v>
      </c>
      <c r="F52" s="1850" t="s">
        <v>3694</v>
      </c>
      <c r="G52" s="1850" t="s">
        <v>22</v>
      </c>
      <c r="H52" s="1850" t="s">
        <v>22</v>
      </c>
      <c r="I52" s="1850" t="s">
        <v>931</v>
      </c>
    </row>
    <row customHeight="1" ht="11.25">
      <c r="A53" s="1850" t="s">
        <v>3524</v>
      </c>
      <c r="B53" s="1850" t="s">
        <v>16</v>
      </c>
      <c r="C53" s="1850" t="s">
        <v>3711</v>
      </c>
      <c r="D53" s="1850" t="s">
        <v>3712</v>
      </c>
      <c r="E53" s="1850" t="s">
        <v>3713</v>
      </c>
      <c r="F53" s="1850" t="s">
        <v>3714</v>
      </c>
      <c r="G53" s="1850" t="s">
        <v>22</v>
      </c>
      <c r="H53" s="1850" t="s">
        <v>22</v>
      </c>
      <c r="I53" s="1850" t="s">
        <v>931</v>
      </c>
    </row>
    <row customHeight="1" ht="11.25">
      <c r="A54" s="1850" t="s">
        <v>3524</v>
      </c>
      <c r="B54" s="1850" t="s">
        <v>16</v>
      </c>
      <c r="C54" s="1850" t="s">
        <v>3715</v>
      </c>
      <c r="D54" s="1850" t="s">
        <v>3716</v>
      </c>
      <c r="E54" s="1850" t="s">
        <v>3717</v>
      </c>
      <c r="F54" s="1850" t="s">
        <v>51</v>
      </c>
      <c r="G54" s="1850" t="s">
        <v>22</v>
      </c>
      <c r="H54" s="1850" t="s">
        <v>22</v>
      </c>
      <c r="I54" s="1850" t="s">
        <v>931</v>
      </c>
    </row>
    <row customHeight="1" ht="11.25">
      <c r="A55" s="1850" t="s">
        <v>3524</v>
      </c>
      <c r="B55" s="1850" t="s">
        <v>16</v>
      </c>
      <c r="C55" s="1850" t="s">
        <v>3718</v>
      </c>
      <c r="D55" s="1850" t="s">
        <v>3719</v>
      </c>
      <c r="E55" s="1850" t="s">
        <v>3720</v>
      </c>
      <c r="F55" s="1850" t="s">
        <v>3721</v>
      </c>
      <c r="G55" s="1850" t="s">
        <v>22</v>
      </c>
      <c r="H55" s="1850" t="s">
        <v>22</v>
      </c>
      <c r="I55" s="1850" t="s">
        <v>931</v>
      </c>
    </row>
    <row customHeight="1" ht="11.25">
      <c r="A56" s="1850" t="s">
        <v>3524</v>
      </c>
      <c r="B56" s="1850" t="s">
        <v>16</v>
      </c>
      <c r="C56" s="1850" t="s">
        <v>3722</v>
      </c>
      <c r="D56" s="1850" t="s">
        <v>3723</v>
      </c>
      <c r="E56" s="1850" t="s">
        <v>3724</v>
      </c>
      <c r="F56" s="1850" t="s">
        <v>3585</v>
      </c>
      <c r="G56" s="1850" t="s">
        <v>22</v>
      </c>
      <c r="H56" s="1850" t="s">
        <v>22</v>
      </c>
      <c r="I56" s="1850" t="s">
        <v>931</v>
      </c>
    </row>
    <row customHeight="1" ht="11.25">
      <c r="A57" s="1850" t="s">
        <v>3524</v>
      </c>
      <c r="B57" s="1850" t="s">
        <v>16</v>
      </c>
      <c r="C57" s="1850" t="s">
        <v>3725</v>
      </c>
      <c r="D57" s="1850" t="s">
        <v>3726</v>
      </c>
      <c r="E57" s="1850" t="s">
        <v>3727</v>
      </c>
      <c r="F57" s="1850" t="s">
        <v>3728</v>
      </c>
      <c r="G57" s="1850" t="s">
        <v>22</v>
      </c>
      <c r="H57" s="1850" t="s">
        <v>22</v>
      </c>
      <c r="I57" s="1850" t="s">
        <v>931</v>
      </c>
    </row>
    <row customHeight="1" ht="11.25">
      <c r="A58" s="1850" t="s">
        <v>3524</v>
      </c>
      <c r="B58" s="1850" t="s">
        <v>16</v>
      </c>
      <c r="C58" s="1850" t="s">
        <v>3729</v>
      </c>
      <c r="D58" s="1850" t="s">
        <v>3730</v>
      </c>
      <c r="E58" s="1850" t="s">
        <v>3547</v>
      </c>
      <c r="F58" s="1850" t="s">
        <v>3731</v>
      </c>
      <c r="G58" s="1850" t="s">
        <v>22</v>
      </c>
      <c r="H58" s="1850" t="s">
        <v>22</v>
      </c>
      <c r="I58" s="1850" t="s">
        <v>931</v>
      </c>
    </row>
    <row customHeight="1" ht="11.25">
      <c r="A59" s="1850" t="s">
        <v>3524</v>
      </c>
      <c r="B59" s="1850" t="s">
        <v>16</v>
      </c>
      <c r="C59" s="1850" t="s">
        <v>3732</v>
      </c>
      <c r="D59" s="1850" t="s">
        <v>3733</v>
      </c>
      <c r="E59" s="1850" t="s">
        <v>3734</v>
      </c>
      <c r="F59" s="1850" t="s">
        <v>3735</v>
      </c>
      <c r="G59" s="1850" t="s">
        <v>22</v>
      </c>
      <c r="H59" s="1850" t="s">
        <v>22</v>
      </c>
      <c r="I59" s="1850" t="s">
        <v>931</v>
      </c>
    </row>
    <row customHeight="1" ht="11.25">
      <c r="A60" s="1850" t="s">
        <v>3524</v>
      </c>
      <c r="B60" s="1850" t="s">
        <v>16</v>
      </c>
      <c r="C60" s="1850" t="s">
        <v>3736</v>
      </c>
      <c r="D60" s="1850" t="s">
        <v>3737</v>
      </c>
      <c r="E60" s="1850" t="s">
        <v>3738</v>
      </c>
      <c r="F60" s="1850" t="s">
        <v>3735</v>
      </c>
      <c r="G60" s="1850" t="s">
        <v>22</v>
      </c>
      <c r="H60" s="1850" t="s">
        <v>22</v>
      </c>
      <c r="I60" s="1850" t="s">
        <v>931</v>
      </c>
    </row>
    <row customHeight="1" ht="11.25">
      <c r="A61" s="1850" t="s">
        <v>3524</v>
      </c>
      <c r="B61" s="1850" t="s">
        <v>16</v>
      </c>
      <c r="C61" s="1850" t="s">
        <v>3739</v>
      </c>
      <c r="D61" s="1850" t="s">
        <v>3740</v>
      </c>
      <c r="E61" s="1850" t="s">
        <v>3631</v>
      </c>
      <c r="F61" s="1850" t="s">
        <v>3741</v>
      </c>
      <c r="G61" s="1850" t="s">
        <v>22</v>
      </c>
      <c r="H61" s="1850" t="s">
        <v>22</v>
      </c>
      <c r="I61" s="1850" t="s">
        <v>931</v>
      </c>
    </row>
    <row customHeight="1" ht="11.25">
      <c r="A62" s="1850" t="s">
        <v>3524</v>
      </c>
      <c r="B62" s="1850" t="s">
        <v>16</v>
      </c>
      <c r="C62" s="1850" t="s">
        <v>3742</v>
      </c>
      <c r="D62" s="1850" t="s">
        <v>3743</v>
      </c>
      <c r="E62" s="1850" t="s">
        <v>3744</v>
      </c>
      <c r="F62" s="1850" t="s">
        <v>3569</v>
      </c>
      <c r="G62" s="1850" t="s">
        <v>22</v>
      </c>
      <c r="H62" s="1850" t="s">
        <v>22</v>
      </c>
      <c r="I62" s="1850" t="s">
        <v>931</v>
      </c>
    </row>
    <row customHeight="1" ht="11.25">
      <c r="A63" s="1850" t="s">
        <v>3524</v>
      </c>
      <c r="B63" s="1850" t="s">
        <v>16</v>
      </c>
      <c r="C63" s="1850" t="s">
        <v>3745</v>
      </c>
      <c r="D63" s="1850" t="s">
        <v>3746</v>
      </c>
      <c r="E63" s="1850" t="s">
        <v>3747</v>
      </c>
      <c r="F63" s="1850" t="s">
        <v>3550</v>
      </c>
      <c r="G63" s="1850" t="s">
        <v>22</v>
      </c>
      <c r="H63" s="1850" t="s">
        <v>22</v>
      </c>
      <c r="I63" s="1850" t="s">
        <v>931</v>
      </c>
    </row>
    <row customHeight="1" ht="11.25">
      <c r="A64" s="1850" t="s">
        <v>3524</v>
      </c>
      <c r="B64" s="1850" t="s">
        <v>16</v>
      </c>
      <c r="C64" s="1850" t="s">
        <v>3748</v>
      </c>
      <c r="D64" s="1850" t="s">
        <v>3749</v>
      </c>
      <c r="E64" s="1850" t="s">
        <v>3750</v>
      </c>
      <c r="F64" s="1850" t="s">
        <v>3585</v>
      </c>
      <c r="G64" s="1850" t="s">
        <v>22</v>
      </c>
      <c r="H64" s="1850" t="s">
        <v>22</v>
      </c>
      <c r="I64" s="1850" t="s">
        <v>931</v>
      </c>
    </row>
    <row customHeight="1" ht="11.25">
      <c r="A65" s="1850" t="s">
        <v>3524</v>
      </c>
      <c r="B65" s="1850" t="s">
        <v>16</v>
      </c>
      <c r="C65" s="1850" t="s">
        <v>3751</v>
      </c>
      <c r="D65" s="1850" t="s">
        <v>3752</v>
      </c>
      <c r="E65" s="1850" t="s">
        <v>3753</v>
      </c>
      <c r="F65" s="1850" t="s">
        <v>3531</v>
      </c>
      <c r="G65" s="1850" t="s">
        <v>22</v>
      </c>
      <c r="H65" s="1850" t="s">
        <v>22</v>
      </c>
      <c r="I65" s="1850" t="s">
        <v>931</v>
      </c>
    </row>
    <row customHeight="1" ht="11.25">
      <c r="A66" s="1850" t="s">
        <v>3524</v>
      </c>
      <c r="B66" s="1850" t="s">
        <v>16</v>
      </c>
      <c r="C66" s="1850" t="s">
        <v>3754</v>
      </c>
      <c r="D66" s="1850" t="s">
        <v>3755</v>
      </c>
      <c r="E66" s="1850" t="s">
        <v>3756</v>
      </c>
      <c r="F66" s="1850" t="s">
        <v>51</v>
      </c>
      <c r="G66" s="1850" t="s">
        <v>22</v>
      </c>
      <c r="H66" s="1850" t="s">
        <v>22</v>
      </c>
      <c r="I66" s="1850" t="s">
        <v>931</v>
      </c>
    </row>
    <row customHeight="1" ht="11.25">
      <c r="A67" s="1850" t="s">
        <v>3524</v>
      </c>
      <c r="B67" s="1850" t="s">
        <v>16</v>
      </c>
      <c r="C67" s="1850" t="s">
        <v>3757</v>
      </c>
      <c r="D67" s="1850" t="s">
        <v>3758</v>
      </c>
      <c r="E67" s="1850" t="s">
        <v>3759</v>
      </c>
      <c r="F67" s="1850" t="s">
        <v>3760</v>
      </c>
      <c r="G67" s="1850" t="s">
        <v>3761</v>
      </c>
      <c r="H67" s="1850" t="s">
        <v>3762</v>
      </c>
      <c r="I67" s="1850" t="s">
        <v>931</v>
      </c>
    </row>
    <row customHeight="1" ht="11.25">
      <c r="A68" s="1850" t="s">
        <v>3524</v>
      </c>
      <c r="B68" s="1850" t="s">
        <v>16</v>
      </c>
      <c r="C68" s="1850" t="s">
        <v>3763</v>
      </c>
      <c r="D68" s="1850" t="s">
        <v>3764</v>
      </c>
      <c r="E68" s="1850" t="s">
        <v>3765</v>
      </c>
      <c r="F68" s="1850" t="s">
        <v>3531</v>
      </c>
      <c r="G68" s="1850" t="s">
        <v>3766</v>
      </c>
      <c r="H68" s="1850" t="s">
        <v>22</v>
      </c>
      <c r="I68" s="1850" t="s">
        <v>931</v>
      </c>
    </row>
    <row customHeight="1" ht="11.25">
      <c r="A69" s="1850" t="s">
        <v>3524</v>
      </c>
      <c r="B69" s="1850" t="s">
        <v>16</v>
      </c>
      <c r="C69" s="1850" t="s">
        <v>3767</v>
      </c>
      <c r="D69" s="1850" t="s">
        <v>3768</v>
      </c>
      <c r="E69" s="1850" t="s">
        <v>3769</v>
      </c>
      <c r="F69" s="1850" t="s">
        <v>3531</v>
      </c>
      <c r="G69" s="1850" t="s">
        <v>3770</v>
      </c>
      <c r="H69" s="1850" t="s">
        <v>22</v>
      </c>
      <c r="I69" s="1850" t="s">
        <v>931</v>
      </c>
    </row>
    <row customHeight="1" ht="11.25">
      <c r="A70" s="1850" t="s">
        <v>3524</v>
      </c>
      <c r="B70" s="1850" t="s">
        <v>16</v>
      </c>
      <c r="C70" s="1850" t="s">
        <v>3771</v>
      </c>
      <c r="D70" s="1850" t="s">
        <v>3772</v>
      </c>
      <c r="E70" s="1850" t="s">
        <v>3773</v>
      </c>
      <c r="F70" s="1850" t="s">
        <v>3774</v>
      </c>
      <c r="G70" s="1850" t="s">
        <v>22</v>
      </c>
      <c r="H70" s="1850" t="s">
        <v>22</v>
      </c>
      <c r="I70" s="1850" t="s">
        <v>931</v>
      </c>
    </row>
    <row customHeight="1" ht="11.25">
      <c r="A71" s="1850" t="s">
        <v>3524</v>
      </c>
      <c r="B71" s="1850" t="s">
        <v>16</v>
      </c>
      <c r="C71" s="1850" t="s">
        <v>3775</v>
      </c>
      <c r="D71" s="1850" t="s">
        <v>3776</v>
      </c>
      <c r="E71" s="1850" t="s">
        <v>3777</v>
      </c>
      <c r="F71" s="1850" t="s">
        <v>3760</v>
      </c>
      <c r="G71" s="1850" t="s">
        <v>22</v>
      </c>
      <c r="H71" s="1850" t="s">
        <v>22</v>
      </c>
      <c r="I71" s="1850" t="s">
        <v>931</v>
      </c>
    </row>
    <row customHeight="1" ht="11.25">
      <c r="A72" s="1850" t="s">
        <v>3524</v>
      </c>
      <c r="B72" s="1850" t="s">
        <v>16</v>
      </c>
      <c r="C72" s="1850" t="s">
        <v>3778</v>
      </c>
      <c r="D72" s="1850" t="s">
        <v>3779</v>
      </c>
      <c r="E72" s="1850" t="s">
        <v>3780</v>
      </c>
      <c r="F72" s="1850" t="s">
        <v>3585</v>
      </c>
      <c r="G72" s="1850" t="s">
        <v>22</v>
      </c>
      <c r="H72" s="1850" t="s">
        <v>22</v>
      </c>
      <c r="I72" s="1850" t="s">
        <v>931</v>
      </c>
    </row>
    <row customHeight="1" ht="11.25">
      <c r="A73" s="1850" t="s">
        <v>3524</v>
      </c>
      <c r="B73" s="1850" t="s">
        <v>16</v>
      </c>
      <c r="C73" s="1850" t="s">
        <v>3781</v>
      </c>
      <c r="D73" s="1850" t="s">
        <v>3782</v>
      </c>
      <c r="E73" s="1850" t="s">
        <v>3783</v>
      </c>
      <c r="F73" s="1850" t="s">
        <v>3760</v>
      </c>
      <c r="G73" s="1850" t="s">
        <v>22</v>
      </c>
      <c r="H73" s="1850" t="s">
        <v>22</v>
      </c>
      <c r="I73" s="1850" t="s">
        <v>931</v>
      </c>
    </row>
    <row customHeight="1" ht="11.25">
      <c r="A74" s="1850" t="s">
        <v>3524</v>
      </c>
      <c r="B74" s="1850" t="s">
        <v>16</v>
      </c>
      <c r="C74" s="1850" t="s">
        <v>3784</v>
      </c>
      <c r="D74" s="1850" t="s">
        <v>3785</v>
      </c>
      <c r="E74" s="1850" t="s">
        <v>3786</v>
      </c>
      <c r="F74" s="1850" t="s">
        <v>3670</v>
      </c>
      <c r="G74" s="1850" t="s">
        <v>3787</v>
      </c>
      <c r="H74" s="1850" t="s">
        <v>22</v>
      </c>
      <c r="I74" s="1850" t="s">
        <v>931</v>
      </c>
    </row>
    <row customHeight="1" ht="11.25">
      <c r="A75" s="1850" t="s">
        <v>3524</v>
      </c>
      <c r="B75" s="1850" t="s">
        <v>16</v>
      </c>
      <c r="C75" s="1850" t="s">
        <v>3788</v>
      </c>
      <c r="D75" s="1850" t="s">
        <v>3789</v>
      </c>
      <c r="E75" s="1850" t="s">
        <v>3790</v>
      </c>
      <c r="F75" s="1850" t="s">
        <v>3791</v>
      </c>
      <c r="G75" s="1850" t="s">
        <v>3792</v>
      </c>
      <c r="H75" s="1850" t="s">
        <v>22</v>
      </c>
      <c r="I75" s="1850" t="s">
        <v>931</v>
      </c>
    </row>
    <row customHeight="1" ht="11.25">
      <c r="A76" s="1850" t="s">
        <v>3524</v>
      </c>
      <c r="B76" s="1850" t="s">
        <v>16</v>
      </c>
      <c r="C76" s="1850" t="s">
        <v>3793</v>
      </c>
      <c r="D76" s="1850" t="s">
        <v>3794</v>
      </c>
      <c r="E76" s="1850" t="s">
        <v>3795</v>
      </c>
      <c r="F76" s="1850" t="s">
        <v>3760</v>
      </c>
      <c r="G76" s="1850" t="s">
        <v>22</v>
      </c>
      <c r="H76" s="1850" t="s">
        <v>22</v>
      </c>
      <c r="I76" s="1850" t="s">
        <v>931</v>
      </c>
    </row>
    <row customHeight="1" ht="11.25">
      <c r="A77" s="1850" t="s">
        <v>3524</v>
      </c>
      <c r="B77" s="1850" t="s">
        <v>16</v>
      </c>
      <c r="C77" s="1850" t="s">
        <v>3796</v>
      </c>
      <c r="D77" s="1850" t="s">
        <v>3797</v>
      </c>
      <c r="E77" s="1850" t="s">
        <v>3798</v>
      </c>
      <c r="F77" s="1850" t="s">
        <v>3760</v>
      </c>
      <c r="G77" s="1850" t="s">
        <v>22</v>
      </c>
      <c r="H77" s="1850" t="s">
        <v>22</v>
      </c>
      <c r="I77" s="1850" t="s">
        <v>931</v>
      </c>
    </row>
    <row customHeight="1" ht="11.25">
      <c r="A78" s="1850" t="s">
        <v>3524</v>
      </c>
      <c r="B78" s="1850" t="s">
        <v>16</v>
      </c>
      <c r="C78" s="1850" t="s">
        <v>3799</v>
      </c>
      <c r="D78" s="1850" t="s">
        <v>3800</v>
      </c>
      <c r="E78" s="1850" t="s">
        <v>3801</v>
      </c>
      <c r="F78" s="1850" t="s">
        <v>3802</v>
      </c>
      <c r="G78" s="1850" t="s">
        <v>22</v>
      </c>
      <c r="H78" s="1850" t="s">
        <v>22</v>
      </c>
      <c r="I78" s="1850" t="s">
        <v>931</v>
      </c>
    </row>
    <row customHeight="1" ht="11.25">
      <c r="A79" s="1850" t="s">
        <v>3524</v>
      </c>
      <c r="B79" s="1850" t="s">
        <v>16</v>
      </c>
      <c r="C79" s="1850" t="s">
        <v>3803</v>
      </c>
      <c r="D79" s="1850" t="s">
        <v>3804</v>
      </c>
      <c r="E79" s="1850" t="s">
        <v>3805</v>
      </c>
      <c r="F79" s="1850" t="s">
        <v>3527</v>
      </c>
      <c r="G79" s="1850" t="s">
        <v>3806</v>
      </c>
      <c r="H79" s="1850" t="s">
        <v>22</v>
      </c>
      <c r="I79" s="1850" t="s">
        <v>931</v>
      </c>
    </row>
    <row customHeight="1" ht="11.25">
      <c r="A80" s="1850" t="s">
        <v>3524</v>
      </c>
      <c r="B80" s="1850" t="s">
        <v>16</v>
      </c>
      <c r="C80" s="1850" t="s">
        <v>3807</v>
      </c>
      <c r="D80" s="1850" t="s">
        <v>3808</v>
      </c>
      <c r="E80" s="1850" t="s">
        <v>3809</v>
      </c>
      <c r="F80" s="1850" t="s">
        <v>3527</v>
      </c>
      <c r="G80" s="1850" t="s">
        <v>22</v>
      </c>
      <c r="H80" s="1850" t="s">
        <v>22</v>
      </c>
      <c r="I80" s="1850" t="s">
        <v>931</v>
      </c>
    </row>
    <row customHeight="1" ht="11.25">
      <c r="A81" s="1850" t="s">
        <v>3524</v>
      </c>
      <c r="B81" s="1850" t="s">
        <v>16</v>
      </c>
      <c r="C81" s="1850" t="s">
        <v>3810</v>
      </c>
      <c r="D81" s="1850" t="s">
        <v>3811</v>
      </c>
      <c r="E81" s="1850" t="s">
        <v>3812</v>
      </c>
      <c r="F81" s="1850" t="s">
        <v>3573</v>
      </c>
      <c r="G81" s="1850" t="s">
        <v>22</v>
      </c>
      <c r="H81" s="1850" t="s">
        <v>22</v>
      </c>
      <c r="I81" s="1850" t="s">
        <v>931</v>
      </c>
    </row>
    <row customHeight="1" ht="11.25">
      <c r="A82" s="1850" t="s">
        <v>3524</v>
      </c>
      <c r="B82" s="1850" t="s">
        <v>16</v>
      </c>
      <c r="C82" s="1850" t="s">
        <v>3813</v>
      </c>
      <c r="D82" s="1850" t="s">
        <v>3814</v>
      </c>
      <c r="E82" s="1850" t="s">
        <v>3815</v>
      </c>
      <c r="F82" s="1850" t="s">
        <v>3531</v>
      </c>
      <c r="G82" s="1850" t="s">
        <v>22</v>
      </c>
      <c r="H82" s="1850" t="s">
        <v>22</v>
      </c>
      <c r="I82" s="1850" t="s">
        <v>931</v>
      </c>
    </row>
    <row customHeight="1" ht="11.25">
      <c r="A83" s="1850" t="s">
        <v>3524</v>
      </c>
      <c r="B83" s="1850" t="s">
        <v>16</v>
      </c>
      <c r="C83" s="1850" t="s">
        <v>3816</v>
      </c>
      <c r="D83" s="1850" t="s">
        <v>3817</v>
      </c>
      <c r="E83" s="1850" t="s">
        <v>3818</v>
      </c>
      <c r="F83" s="1850" t="s">
        <v>3819</v>
      </c>
      <c r="G83" s="1850" t="s">
        <v>3820</v>
      </c>
      <c r="H83" s="1850" t="s">
        <v>22</v>
      </c>
      <c r="I83" s="1850" t="s">
        <v>931</v>
      </c>
    </row>
    <row customHeight="1" ht="11.25">
      <c r="A84" s="1850" t="s">
        <v>3524</v>
      </c>
      <c r="B84" s="1850" t="s">
        <v>16</v>
      </c>
      <c r="C84" s="1850" t="s">
        <v>3821</v>
      </c>
      <c r="D84" s="1850" t="s">
        <v>3822</v>
      </c>
      <c r="E84" s="1850" t="s">
        <v>3823</v>
      </c>
      <c r="F84" s="1850" t="s">
        <v>3561</v>
      </c>
      <c r="G84" s="1850" t="s">
        <v>3824</v>
      </c>
      <c r="H84" s="1850" t="s">
        <v>22</v>
      </c>
      <c r="I84" s="1850" t="s">
        <v>931</v>
      </c>
    </row>
    <row customHeight="1" ht="11.25">
      <c r="A85" s="1850" t="s">
        <v>3524</v>
      </c>
      <c r="B85" s="1850" t="s">
        <v>16</v>
      </c>
      <c r="C85" s="1850" t="s">
        <v>3825</v>
      </c>
      <c r="D85" s="1850" t="s">
        <v>3826</v>
      </c>
      <c r="E85" s="1850" t="s">
        <v>3827</v>
      </c>
      <c r="F85" s="1850" t="s">
        <v>3802</v>
      </c>
      <c r="G85" s="1850" t="s">
        <v>22</v>
      </c>
      <c r="H85" s="1850" t="s">
        <v>22</v>
      </c>
      <c r="I85" s="1850" t="s">
        <v>931</v>
      </c>
    </row>
    <row customHeight="1" ht="11.25">
      <c r="A86" s="1850" t="s">
        <v>3524</v>
      </c>
      <c r="B86" s="1850" t="s">
        <v>16</v>
      </c>
      <c r="C86" s="1850" t="s">
        <v>3828</v>
      </c>
      <c r="D86" s="1850" t="s">
        <v>3829</v>
      </c>
      <c r="E86" s="1850" t="s">
        <v>3830</v>
      </c>
      <c r="F86" s="1850" t="s">
        <v>3735</v>
      </c>
      <c r="G86" s="1850" t="s">
        <v>3831</v>
      </c>
      <c r="H86" s="1850" t="s">
        <v>22</v>
      </c>
      <c r="I86" s="1850" t="s">
        <v>931</v>
      </c>
    </row>
    <row customHeight="1" ht="11.25">
      <c r="A87" s="1850" t="s">
        <v>3524</v>
      </c>
      <c r="B87" s="1850" t="s">
        <v>16</v>
      </c>
      <c r="C87" s="1850" t="s">
        <v>3832</v>
      </c>
      <c r="D87" s="1850" t="s">
        <v>3833</v>
      </c>
      <c r="E87" s="1850" t="s">
        <v>3834</v>
      </c>
      <c r="F87" s="1850" t="s">
        <v>3594</v>
      </c>
      <c r="G87" s="1850" t="s">
        <v>22</v>
      </c>
      <c r="H87" s="1850" t="s">
        <v>22</v>
      </c>
      <c r="I87" s="1850" t="s">
        <v>931</v>
      </c>
    </row>
    <row customHeight="1" ht="11.25">
      <c r="A88" s="1850" t="s">
        <v>3524</v>
      </c>
      <c r="B88" s="1850" t="s">
        <v>16</v>
      </c>
      <c r="C88" s="1850" t="s">
        <v>3835</v>
      </c>
      <c r="D88" s="1850" t="s">
        <v>3836</v>
      </c>
      <c r="E88" s="1850" t="s">
        <v>3837</v>
      </c>
      <c r="F88" s="1850" t="s">
        <v>3573</v>
      </c>
      <c r="G88" s="1850" t="s">
        <v>22</v>
      </c>
      <c r="H88" s="1850" t="s">
        <v>22</v>
      </c>
      <c r="I88" s="1850" t="s">
        <v>931</v>
      </c>
    </row>
    <row customHeight="1" ht="11.25">
      <c r="A89" s="1850" t="s">
        <v>3524</v>
      </c>
      <c r="B89" s="1850" t="s">
        <v>16</v>
      </c>
      <c r="C89" s="1850" t="s">
        <v>3838</v>
      </c>
      <c r="D89" s="1850" t="s">
        <v>3839</v>
      </c>
      <c r="E89" s="1850" t="s">
        <v>3840</v>
      </c>
      <c r="F89" s="1850" t="s">
        <v>3714</v>
      </c>
      <c r="G89" s="1850" t="s">
        <v>22</v>
      </c>
      <c r="H89" s="1850" t="s">
        <v>22</v>
      </c>
      <c r="I89" s="1850" t="s">
        <v>931</v>
      </c>
    </row>
    <row customHeight="1" ht="11.25">
      <c r="A90" s="1850" t="s">
        <v>3524</v>
      </c>
      <c r="B90" s="1850" t="s">
        <v>16</v>
      </c>
      <c r="C90" s="1850" t="s">
        <v>3841</v>
      </c>
      <c r="D90" s="1850" t="s">
        <v>3842</v>
      </c>
      <c r="E90" s="1850" t="s">
        <v>3843</v>
      </c>
      <c r="F90" s="1850" t="s">
        <v>3531</v>
      </c>
      <c r="G90" s="1850" t="s">
        <v>22</v>
      </c>
      <c r="H90" s="1850" t="s">
        <v>22</v>
      </c>
      <c r="I90" s="1850" t="s">
        <v>931</v>
      </c>
    </row>
    <row customHeight="1" ht="11.25">
      <c r="A91" s="1850" t="s">
        <v>3524</v>
      </c>
      <c r="B91" s="1850" t="s">
        <v>16</v>
      </c>
      <c r="C91" s="1850" t="s">
        <v>3844</v>
      </c>
      <c r="D91" s="1850" t="s">
        <v>3845</v>
      </c>
      <c r="E91" s="1850" t="s">
        <v>3846</v>
      </c>
      <c r="F91" s="1850" t="s">
        <v>3531</v>
      </c>
      <c r="G91" s="1850" t="s">
        <v>22</v>
      </c>
      <c r="H91" s="1850" t="s">
        <v>22</v>
      </c>
      <c r="I91" s="1850" t="s">
        <v>931</v>
      </c>
    </row>
    <row customHeight="1" ht="11.25">
      <c r="A92" s="1850" t="s">
        <v>3524</v>
      </c>
      <c r="B92" s="1850" t="s">
        <v>16</v>
      </c>
      <c r="C92" s="1850" t="s">
        <v>3847</v>
      </c>
      <c r="D92" s="1850" t="s">
        <v>3848</v>
      </c>
      <c r="E92" s="1850" t="s">
        <v>3849</v>
      </c>
      <c r="F92" s="1850" t="s">
        <v>3714</v>
      </c>
      <c r="G92" s="1850" t="s">
        <v>3595</v>
      </c>
      <c r="H92" s="1850" t="s">
        <v>22</v>
      </c>
      <c r="I92" s="1850" t="s">
        <v>931</v>
      </c>
    </row>
    <row customHeight="1" ht="11.25">
      <c r="A93" s="1850" t="s">
        <v>3524</v>
      </c>
      <c r="B93" s="1850" t="s">
        <v>16</v>
      </c>
      <c r="C93" s="1850" t="s">
        <v>3850</v>
      </c>
      <c r="D93" s="1850" t="s">
        <v>3851</v>
      </c>
      <c r="E93" s="1850" t="s">
        <v>3852</v>
      </c>
      <c r="F93" s="1850" t="s">
        <v>3539</v>
      </c>
      <c r="G93" s="1850" t="s">
        <v>22</v>
      </c>
      <c r="H93" s="1850" t="s">
        <v>22</v>
      </c>
      <c r="I93" s="1850" t="s">
        <v>931</v>
      </c>
    </row>
    <row customHeight="1" ht="11.25">
      <c r="A94" s="1850" t="s">
        <v>3524</v>
      </c>
      <c r="B94" s="1850" t="s">
        <v>16</v>
      </c>
      <c r="C94" s="1850" t="s">
        <v>3853</v>
      </c>
      <c r="D94" s="1850" t="s">
        <v>3854</v>
      </c>
      <c r="E94" s="1850" t="s">
        <v>3855</v>
      </c>
      <c r="F94" s="1850" t="s">
        <v>3602</v>
      </c>
      <c r="G94" s="1850" t="s">
        <v>22</v>
      </c>
      <c r="H94" s="1850" t="s">
        <v>22</v>
      </c>
      <c r="I94" s="1850" t="s">
        <v>931</v>
      </c>
    </row>
    <row customHeight="1" ht="11.25">
      <c r="A95" s="1850" t="s">
        <v>3524</v>
      </c>
      <c r="B95" s="1850" t="s">
        <v>16</v>
      </c>
      <c r="C95" s="1850" t="s">
        <v>3856</v>
      </c>
      <c r="D95" s="1850" t="s">
        <v>3857</v>
      </c>
      <c r="E95" s="1850" t="s">
        <v>3858</v>
      </c>
      <c r="F95" s="1850" t="s">
        <v>3859</v>
      </c>
      <c r="G95" s="1850" t="s">
        <v>22</v>
      </c>
      <c r="H95" s="1850" t="s">
        <v>3860</v>
      </c>
      <c r="I95" s="1850" t="s">
        <v>931</v>
      </c>
    </row>
    <row customHeight="1" ht="11.25">
      <c r="A96" s="1850" t="s">
        <v>3524</v>
      </c>
      <c r="B96" s="1850" t="s">
        <v>16</v>
      </c>
      <c r="C96" s="1850" t="s">
        <v>3861</v>
      </c>
      <c r="D96" s="1850" t="s">
        <v>3862</v>
      </c>
      <c r="E96" s="1850" t="s">
        <v>3863</v>
      </c>
      <c r="F96" s="1850" t="s">
        <v>3585</v>
      </c>
      <c r="G96" s="1850" t="s">
        <v>22</v>
      </c>
      <c r="H96" s="1850" t="s">
        <v>22</v>
      </c>
      <c r="I96" s="1850" t="s">
        <v>931</v>
      </c>
    </row>
    <row customHeight="1" ht="11.25">
      <c r="A97" s="1850" t="s">
        <v>3524</v>
      </c>
      <c r="B97" s="1850" t="s">
        <v>16</v>
      </c>
      <c r="C97" s="1850" t="s">
        <v>3864</v>
      </c>
      <c r="D97" s="1850" t="s">
        <v>3865</v>
      </c>
      <c r="E97" s="1850" t="s">
        <v>3866</v>
      </c>
      <c r="F97" s="1850" t="s">
        <v>3531</v>
      </c>
      <c r="G97" s="1850" t="s">
        <v>22</v>
      </c>
      <c r="H97" s="1850" t="s">
        <v>22</v>
      </c>
      <c r="I97" s="1850" t="s">
        <v>931</v>
      </c>
    </row>
    <row customHeight="1" ht="11.25">
      <c r="A98" s="1850" t="s">
        <v>3524</v>
      </c>
      <c r="B98" s="1850" t="s">
        <v>16</v>
      </c>
      <c r="C98" s="1850" t="s">
        <v>3867</v>
      </c>
      <c r="D98" s="1850" t="s">
        <v>3868</v>
      </c>
      <c r="E98" s="1850" t="s">
        <v>3869</v>
      </c>
      <c r="F98" s="1850" t="s">
        <v>3602</v>
      </c>
      <c r="G98" s="1850" t="s">
        <v>3870</v>
      </c>
      <c r="H98" s="1850" t="s">
        <v>22</v>
      </c>
      <c r="I98" s="1850" t="s">
        <v>931</v>
      </c>
    </row>
    <row customHeight="1" ht="11.25">
      <c r="A99" s="1850" t="s">
        <v>3524</v>
      </c>
      <c r="B99" s="1850" t="s">
        <v>16</v>
      </c>
      <c r="C99" s="1850" t="s">
        <v>3871</v>
      </c>
      <c r="D99" s="1850" t="s">
        <v>3872</v>
      </c>
      <c r="E99" s="1850" t="s">
        <v>3873</v>
      </c>
      <c r="F99" s="1850" t="s">
        <v>3874</v>
      </c>
      <c r="G99" s="1850" t="s">
        <v>22</v>
      </c>
      <c r="H99" s="1850" t="s">
        <v>22</v>
      </c>
      <c r="I99" s="1850" t="s">
        <v>931</v>
      </c>
    </row>
    <row customHeight="1" ht="11.25">
      <c r="A100" s="1850" t="s">
        <v>3524</v>
      </c>
      <c r="B100" s="1850" t="s">
        <v>16</v>
      </c>
      <c r="C100" s="1850" t="s">
        <v>3875</v>
      </c>
      <c r="D100" s="1850" t="s">
        <v>3876</v>
      </c>
      <c r="E100" s="1850" t="s">
        <v>3877</v>
      </c>
      <c r="F100" s="1850" t="s">
        <v>3527</v>
      </c>
      <c r="G100" s="1850" t="s">
        <v>22</v>
      </c>
      <c r="H100" s="1850" t="s">
        <v>22</v>
      </c>
      <c r="I100" s="1850" t="s">
        <v>931</v>
      </c>
    </row>
    <row customHeight="1" ht="11.25">
      <c r="A101" s="1850" t="s">
        <v>3524</v>
      </c>
      <c r="B101" s="1850" t="s">
        <v>16</v>
      </c>
      <c r="C101" s="1850" t="s">
        <v>3878</v>
      </c>
      <c r="D101" s="1850" t="s">
        <v>3879</v>
      </c>
      <c r="E101" s="1850" t="s">
        <v>3880</v>
      </c>
      <c r="F101" s="1850" t="s">
        <v>3544</v>
      </c>
      <c r="G101" s="1850" t="s">
        <v>22</v>
      </c>
      <c r="H101" s="1850" t="s">
        <v>22</v>
      </c>
      <c r="I101" s="1850" t="s">
        <v>931</v>
      </c>
    </row>
    <row customHeight="1" ht="11.25">
      <c r="A102" s="1850" t="s">
        <v>3524</v>
      </c>
      <c r="B102" s="1850" t="s">
        <v>16</v>
      </c>
      <c r="C102" s="1850" t="s">
        <v>3881</v>
      </c>
      <c r="D102" s="1850" t="s">
        <v>3882</v>
      </c>
      <c r="E102" s="1850" t="s">
        <v>3883</v>
      </c>
      <c r="F102" s="1850" t="s">
        <v>3531</v>
      </c>
      <c r="G102" s="1850" t="s">
        <v>22</v>
      </c>
      <c r="H102" s="1850" t="s">
        <v>22</v>
      </c>
      <c r="I102" s="1850" t="s">
        <v>931</v>
      </c>
    </row>
    <row customHeight="1" ht="11.25">
      <c r="A103" s="1850" t="s">
        <v>3524</v>
      </c>
      <c r="B103" s="1850" t="s">
        <v>16</v>
      </c>
      <c r="C103" s="1850" t="s">
        <v>3884</v>
      </c>
      <c r="D103" s="1850" t="s">
        <v>3885</v>
      </c>
      <c r="E103" s="1850" t="s">
        <v>3886</v>
      </c>
      <c r="F103" s="1850" t="s">
        <v>3887</v>
      </c>
      <c r="G103" s="1850" t="s">
        <v>3888</v>
      </c>
      <c r="H103" s="1850" t="s">
        <v>22</v>
      </c>
      <c r="I103" s="1850" t="s">
        <v>931</v>
      </c>
    </row>
    <row customHeight="1" ht="11.25">
      <c r="A104" s="1850" t="s">
        <v>3524</v>
      </c>
      <c r="B104" s="1850" t="s">
        <v>16</v>
      </c>
      <c r="C104" s="1850" t="s">
        <v>3889</v>
      </c>
      <c r="D104" s="1850" t="s">
        <v>3890</v>
      </c>
      <c r="E104" s="1850" t="s">
        <v>3891</v>
      </c>
      <c r="F104" s="1850" t="s">
        <v>3859</v>
      </c>
      <c r="G104" s="1850" t="s">
        <v>3892</v>
      </c>
      <c r="H104" s="1850" t="s">
        <v>22</v>
      </c>
      <c r="I104" s="1850" t="s">
        <v>931</v>
      </c>
    </row>
    <row customHeight="1" ht="11.25">
      <c r="A105" s="1850" t="s">
        <v>3524</v>
      </c>
      <c r="B105" s="1850" t="s">
        <v>16</v>
      </c>
      <c r="C105" s="1850" t="s">
        <v>3893</v>
      </c>
      <c r="D105" s="1850" t="s">
        <v>3894</v>
      </c>
      <c r="E105" s="1850" t="s">
        <v>3895</v>
      </c>
      <c r="F105" s="1850" t="s">
        <v>3585</v>
      </c>
      <c r="G105" s="1850" t="s">
        <v>3896</v>
      </c>
      <c r="H105" s="1850" t="s">
        <v>22</v>
      </c>
      <c r="I105" s="1850" t="s">
        <v>931</v>
      </c>
    </row>
    <row customHeight="1" ht="11.25">
      <c r="A106" s="1850" t="s">
        <v>3524</v>
      </c>
      <c r="B106" s="1850" t="s">
        <v>16</v>
      </c>
      <c r="C106" s="1850" t="s">
        <v>3897</v>
      </c>
      <c r="D106" s="1850" t="s">
        <v>3898</v>
      </c>
      <c r="E106" s="1850" t="s">
        <v>3899</v>
      </c>
      <c r="F106" s="1850" t="s">
        <v>3900</v>
      </c>
      <c r="G106" s="1850" t="s">
        <v>22</v>
      </c>
      <c r="H106" s="1850" t="s">
        <v>22</v>
      </c>
      <c r="I106" s="1850" t="s">
        <v>931</v>
      </c>
    </row>
    <row customHeight="1" ht="11.25">
      <c r="A107" s="1850" t="s">
        <v>3524</v>
      </c>
      <c r="B107" s="1850" t="s">
        <v>16</v>
      </c>
      <c r="C107" s="1850" t="s">
        <v>3901</v>
      </c>
      <c r="D107" s="1850" t="s">
        <v>3902</v>
      </c>
      <c r="E107" s="1850" t="s">
        <v>3903</v>
      </c>
      <c r="F107" s="1850" t="s">
        <v>3527</v>
      </c>
      <c r="G107" s="1850" t="s">
        <v>22</v>
      </c>
      <c r="H107" s="1850" t="s">
        <v>22</v>
      </c>
      <c r="I107" s="1850" t="s">
        <v>931</v>
      </c>
    </row>
    <row customHeight="1" ht="11.25">
      <c r="A108" s="1850" t="s">
        <v>3524</v>
      </c>
      <c r="B108" s="1850" t="s">
        <v>16</v>
      </c>
      <c r="C108" s="1850" t="s">
        <v>3904</v>
      </c>
      <c r="D108" s="1850" t="s">
        <v>3905</v>
      </c>
      <c r="E108" s="1850" t="s">
        <v>3631</v>
      </c>
      <c r="F108" s="1850" t="s">
        <v>3906</v>
      </c>
      <c r="G108" s="1850" t="s">
        <v>22</v>
      </c>
      <c r="H108" s="1850" t="s">
        <v>22</v>
      </c>
      <c r="I108" s="1850" t="s">
        <v>931</v>
      </c>
    </row>
    <row customHeight="1" ht="11.25">
      <c r="A109" s="1850" t="s">
        <v>3524</v>
      </c>
      <c r="B109" s="1850" t="s">
        <v>16</v>
      </c>
      <c r="C109" s="1850" t="s">
        <v>3907</v>
      </c>
      <c r="D109" s="1850" t="s">
        <v>3908</v>
      </c>
      <c r="E109" s="1850" t="s">
        <v>3909</v>
      </c>
      <c r="F109" s="1850" t="s">
        <v>3735</v>
      </c>
      <c r="G109" s="1850" t="s">
        <v>22</v>
      </c>
      <c r="H109" s="1850" t="s">
        <v>22</v>
      </c>
      <c r="I109" s="1850" t="s">
        <v>931</v>
      </c>
    </row>
    <row customHeight="1" ht="11.25">
      <c r="A110" s="1850" t="s">
        <v>3524</v>
      </c>
      <c r="B110" s="1850" t="s">
        <v>16</v>
      </c>
      <c r="C110" s="1850" t="s">
        <v>3910</v>
      </c>
      <c r="D110" s="1850" t="s">
        <v>3911</v>
      </c>
      <c r="E110" s="1850" t="s">
        <v>3912</v>
      </c>
      <c r="F110" s="1850" t="s">
        <v>3913</v>
      </c>
      <c r="G110" s="1850" t="s">
        <v>3914</v>
      </c>
      <c r="H110" s="1850" t="s">
        <v>22</v>
      </c>
      <c r="I110" s="1850" t="s">
        <v>931</v>
      </c>
    </row>
    <row customHeight="1" ht="11.25">
      <c r="A111" s="1850" t="s">
        <v>3524</v>
      </c>
      <c r="B111" s="1850" t="s">
        <v>16</v>
      </c>
      <c r="C111" s="1850" t="s">
        <v>3915</v>
      </c>
      <c r="D111" s="1850" t="s">
        <v>3916</v>
      </c>
      <c r="E111" s="1850" t="s">
        <v>3917</v>
      </c>
      <c r="F111" s="1850" t="s">
        <v>3735</v>
      </c>
      <c r="G111" s="1850" t="s">
        <v>22</v>
      </c>
      <c r="H111" s="1850" t="s">
        <v>22</v>
      </c>
      <c r="I111" s="1850" t="s">
        <v>931</v>
      </c>
    </row>
    <row customHeight="1" ht="11.25">
      <c r="A112" s="1850" t="s">
        <v>3524</v>
      </c>
      <c r="B112" s="1850" t="s">
        <v>16</v>
      </c>
      <c r="C112" s="1850" t="s">
        <v>3918</v>
      </c>
      <c r="D112" s="1850" t="s">
        <v>3919</v>
      </c>
      <c r="E112" s="1850" t="s">
        <v>3920</v>
      </c>
      <c r="F112" s="1850" t="s">
        <v>51</v>
      </c>
      <c r="G112" s="1850" t="s">
        <v>22</v>
      </c>
      <c r="H112" s="1850" t="s">
        <v>22</v>
      </c>
      <c r="I112" s="1850" t="s">
        <v>931</v>
      </c>
    </row>
    <row customHeight="1" ht="11.25">
      <c r="A113" s="1850" t="s">
        <v>3524</v>
      </c>
      <c r="B113" s="1850" t="s">
        <v>16</v>
      </c>
      <c r="C113" s="1850" t="s">
        <v>3921</v>
      </c>
      <c r="D113" s="1850" t="s">
        <v>3922</v>
      </c>
      <c r="E113" s="1850" t="s">
        <v>3923</v>
      </c>
      <c r="F113" s="1850" t="s">
        <v>3670</v>
      </c>
      <c r="G113" s="1850" t="s">
        <v>22</v>
      </c>
      <c r="H113" s="1850" t="s">
        <v>22</v>
      </c>
      <c r="I113" s="1850" t="s">
        <v>931</v>
      </c>
    </row>
    <row customHeight="1" ht="11.25">
      <c r="A114" s="1850" t="s">
        <v>3524</v>
      </c>
      <c r="B114" s="1850" t="s">
        <v>16</v>
      </c>
      <c r="C114" s="1850" t="s">
        <v>3924</v>
      </c>
      <c r="D114" s="1850" t="s">
        <v>3925</v>
      </c>
      <c r="E114" s="1850" t="s">
        <v>3926</v>
      </c>
      <c r="F114" s="1850" t="s">
        <v>3535</v>
      </c>
      <c r="G114" s="1850" t="s">
        <v>22</v>
      </c>
      <c r="H114" s="1850" t="s">
        <v>22</v>
      </c>
      <c r="I114" s="1850" t="s">
        <v>931</v>
      </c>
    </row>
    <row customHeight="1" ht="11.25">
      <c r="A115" s="1850" t="s">
        <v>3524</v>
      </c>
      <c r="B115" s="1850" t="s">
        <v>16</v>
      </c>
      <c r="C115" s="1850" t="s">
        <v>3927</v>
      </c>
      <c r="D115" s="1850" t="s">
        <v>3928</v>
      </c>
      <c r="E115" s="1850" t="s">
        <v>3929</v>
      </c>
      <c r="F115" s="1850" t="s">
        <v>3930</v>
      </c>
      <c r="G115" s="1850" t="s">
        <v>22</v>
      </c>
      <c r="H115" s="1850" t="s">
        <v>22</v>
      </c>
      <c r="I115" s="1850" t="s">
        <v>931</v>
      </c>
    </row>
    <row customHeight="1" ht="11.25">
      <c r="A116" s="1850" t="s">
        <v>3524</v>
      </c>
      <c r="B116" s="1850" t="s">
        <v>16</v>
      </c>
      <c r="C116" s="1850" t="s">
        <v>3931</v>
      </c>
      <c r="D116" s="1850" t="s">
        <v>3932</v>
      </c>
      <c r="E116" s="1850" t="s">
        <v>3933</v>
      </c>
      <c r="F116" s="1850" t="s">
        <v>3594</v>
      </c>
      <c r="G116" s="1850" t="s">
        <v>22</v>
      </c>
      <c r="H116" s="1850" t="s">
        <v>22</v>
      </c>
      <c r="I116" s="1850" t="s">
        <v>931</v>
      </c>
    </row>
    <row customHeight="1" ht="11.25">
      <c r="A117" s="1850" t="s">
        <v>3524</v>
      </c>
      <c r="B117" s="1850" t="s">
        <v>16</v>
      </c>
      <c r="C117" s="1850" t="s">
        <v>3934</v>
      </c>
      <c r="D117" s="1850" t="s">
        <v>3935</v>
      </c>
      <c r="E117" s="1850" t="s">
        <v>3936</v>
      </c>
      <c r="F117" s="1850" t="s">
        <v>3573</v>
      </c>
      <c r="G117" s="1850" t="s">
        <v>22</v>
      </c>
      <c r="H117" s="1850" t="s">
        <v>22</v>
      </c>
      <c r="I117" s="1850" t="s">
        <v>931</v>
      </c>
    </row>
    <row customHeight="1" ht="11.25">
      <c r="A118" s="1850" t="s">
        <v>3524</v>
      </c>
      <c r="B118" s="1850" t="s">
        <v>16</v>
      </c>
      <c r="C118" s="1850" t="s">
        <v>3937</v>
      </c>
      <c r="D118" s="1850" t="s">
        <v>3938</v>
      </c>
      <c r="E118" s="1850" t="s">
        <v>3939</v>
      </c>
      <c r="F118" s="1850" t="s">
        <v>51</v>
      </c>
      <c r="G118" s="1850" t="s">
        <v>22</v>
      </c>
      <c r="H118" s="1850" t="s">
        <v>22</v>
      </c>
      <c r="I118" s="1850" t="s">
        <v>931</v>
      </c>
    </row>
    <row customHeight="1" ht="11.25">
      <c r="A119" s="1850" t="s">
        <v>3524</v>
      </c>
      <c r="B119" s="1850" t="s">
        <v>16</v>
      </c>
      <c r="C119" s="1850" t="s">
        <v>3940</v>
      </c>
      <c r="D119" s="1850" t="s">
        <v>3941</v>
      </c>
      <c r="E119" s="1850" t="s">
        <v>3942</v>
      </c>
      <c r="F119" s="1850" t="s">
        <v>3573</v>
      </c>
      <c r="G119" s="1850" t="s">
        <v>22</v>
      </c>
      <c r="H119" s="1850" t="s">
        <v>22</v>
      </c>
      <c r="I119" s="1850" t="s">
        <v>931</v>
      </c>
    </row>
    <row customHeight="1" ht="11.25">
      <c r="A120" s="1850" t="s">
        <v>3524</v>
      </c>
      <c r="B120" s="1850" t="s">
        <v>16</v>
      </c>
      <c r="C120" s="1850" t="s">
        <v>3943</v>
      </c>
      <c r="D120" s="1850" t="s">
        <v>3944</v>
      </c>
      <c r="E120" s="1850" t="s">
        <v>3945</v>
      </c>
      <c r="F120" s="1850" t="s">
        <v>3573</v>
      </c>
      <c r="G120" s="1850" t="s">
        <v>22</v>
      </c>
      <c r="H120" s="1850" t="s">
        <v>22</v>
      </c>
      <c r="I120" s="1850" t="s">
        <v>931</v>
      </c>
    </row>
    <row customHeight="1" ht="11.25">
      <c r="A121" s="1850" t="s">
        <v>3524</v>
      </c>
      <c r="B121" s="1850" t="s">
        <v>16</v>
      </c>
      <c r="C121" s="1850" t="s">
        <v>3946</v>
      </c>
      <c r="D121" s="1850" t="s">
        <v>3947</v>
      </c>
      <c r="E121" s="1850" t="s">
        <v>3948</v>
      </c>
      <c r="F121" s="1850" t="s">
        <v>3735</v>
      </c>
      <c r="G121" s="1850" t="s">
        <v>22</v>
      </c>
      <c r="H121" s="1850" t="s">
        <v>22</v>
      </c>
      <c r="I121" s="1850" t="s">
        <v>931</v>
      </c>
    </row>
    <row customHeight="1" ht="11.25">
      <c r="A122" s="1850" t="s">
        <v>3524</v>
      </c>
      <c r="B122" s="1850" t="s">
        <v>16</v>
      </c>
      <c r="C122" s="1850" t="s">
        <v>3949</v>
      </c>
      <c r="D122" s="1850" t="s">
        <v>3950</v>
      </c>
      <c r="E122" s="1850" t="s">
        <v>3951</v>
      </c>
      <c r="F122" s="1850" t="s">
        <v>3952</v>
      </c>
      <c r="G122" s="1850" t="s">
        <v>22</v>
      </c>
      <c r="H122" s="1850" t="s">
        <v>22</v>
      </c>
      <c r="I122" s="1850" t="s">
        <v>931</v>
      </c>
    </row>
    <row customHeight="1" ht="11.25">
      <c r="A123" s="1850" t="s">
        <v>3524</v>
      </c>
      <c r="B123" s="1850" t="s">
        <v>16</v>
      </c>
      <c r="C123" s="1850" t="s">
        <v>3953</v>
      </c>
      <c r="D123" s="1850" t="s">
        <v>3954</v>
      </c>
      <c r="E123" s="1850" t="s">
        <v>3955</v>
      </c>
      <c r="F123" s="1850" t="s">
        <v>3956</v>
      </c>
      <c r="G123" s="1850" t="s">
        <v>22</v>
      </c>
      <c r="H123" s="1850" t="s">
        <v>22</v>
      </c>
      <c r="I123" s="1850" t="s">
        <v>931</v>
      </c>
    </row>
    <row customHeight="1" ht="11.25">
      <c r="A124" s="1850" t="s">
        <v>3524</v>
      </c>
      <c r="B124" s="1850" t="s">
        <v>16</v>
      </c>
      <c r="C124" s="1850" t="s">
        <v>3957</v>
      </c>
      <c r="D124" s="1850" t="s">
        <v>3958</v>
      </c>
      <c r="E124" s="1850" t="s">
        <v>3959</v>
      </c>
      <c r="F124" s="1850" t="s">
        <v>3561</v>
      </c>
      <c r="G124" s="1850" t="s">
        <v>22</v>
      </c>
      <c r="H124" s="1850" t="s">
        <v>22</v>
      </c>
      <c r="I124" s="1850" t="s">
        <v>931</v>
      </c>
    </row>
    <row customHeight="1" ht="11.25">
      <c r="A125" s="1850" t="s">
        <v>3524</v>
      </c>
      <c r="B125" s="1850" t="s">
        <v>16</v>
      </c>
      <c r="C125" s="1850" t="s">
        <v>3960</v>
      </c>
      <c r="D125" s="1850" t="s">
        <v>3961</v>
      </c>
      <c r="E125" s="1850" t="s">
        <v>3962</v>
      </c>
      <c r="F125" s="1850" t="s">
        <v>3565</v>
      </c>
      <c r="G125" s="1850" t="s">
        <v>22</v>
      </c>
      <c r="H125" s="1850" t="s">
        <v>22</v>
      </c>
      <c r="I125" s="1850" t="s">
        <v>931</v>
      </c>
    </row>
    <row customHeight="1" ht="11.25">
      <c r="A126" s="1850" t="s">
        <v>3524</v>
      </c>
      <c r="B126" s="1850" t="s">
        <v>16</v>
      </c>
      <c r="C126" s="1850" t="s">
        <v>22</v>
      </c>
      <c r="D126" s="1850" t="s">
        <v>3525</v>
      </c>
      <c r="E126" s="1850" t="s">
        <v>3526</v>
      </c>
      <c r="F126" s="1850" t="s">
        <v>3527</v>
      </c>
      <c r="G126" s="1850" t="s">
        <v>22</v>
      </c>
      <c r="H126" s="1850" t="s">
        <v>22</v>
      </c>
      <c r="I126" s="1850" t="s">
        <v>1017</v>
      </c>
    </row>
    <row customHeight="1" ht="11.25">
      <c r="A127" s="1850" t="s">
        <v>3524</v>
      </c>
      <c r="B127" s="1850" t="s">
        <v>16</v>
      </c>
      <c r="C127" s="1850" t="s">
        <v>3541</v>
      </c>
      <c r="D127" s="1850" t="s">
        <v>3542</v>
      </c>
      <c r="E127" s="1850" t="s">
        <v>3543</v>
      </c>
      <c r="F127" s="1850" t="s">
        <v>3544</v>
      </c>
      <c r="G127" s="1850" t="s">
        <v>22</v>
      </c>
      <c r="H127" s="1850" t="s">
        <v>22</v>
      </c>
      <c r="I127" s="1850" t="s">
        <v>1017</v>
      </c>
    </row>
    <row customHeight="1" ht="11.25">
      <c r="A128" s="1850" t="s">
        <v>3524</v>
      </c>
      <c r="B128" s="1850" t="s">
        <v>16</v>
      </c>
      <c r="C128" s="1850" t="s">
        <v>3545</v>
      </c>
      <c r="D128" s="1850" t="s">
        <v>3546</v>
      </c>
      <c r="E128" s="1850" t="s">
        <v>3547</v>
      </c>
      <c r="F128" s="1850" t="s">
        <v>3548</v>
      </c>
      <c r="G128" s="1850" t="s">
        <v>22</v>
      </c>
      <c r="H128" s="1850" t="s">
        <v>22</v>
      </c>
      <c r="I128" s="1850" t="s">
        <v>1017</v>
      </c>
    </row>
    <row customHeight="1" ht="11.25">
      <c r="A129" s="1850" t="s">
        <v>3524</v>
      </c>
      <c r="B129" s="1850" t="s">
        <v>16</v>
      </c>
      <c r="C129" s="1850" t="s">
        <v>3552</v>
      </c>
      <c r="D129" s="1850" t="s">
        <v>3553</v>
      </c>
      <c r="E129" s="1850" t="s">
        <v>3547</v>
      </c>
      <c r="F129" s="1850" t="s">
        <v>3554</v>
      </c>
      <c r="G129" s="1850" t="s">
        <v>22</v>
      </c>
      <c r="H129" s="1850" t="s">
        <v>22</v>
      </c>
      <c r="I129" s="1850" t="s">
        <v>1017</v>
      </c>
    </row>
    <row customHeight="1" ht="11.25">
      <c r="A130" s="1850" t="s">
        <v>3524</v>
      </c>
      <c r="B130" s="1850" t="s">
        <v>16</v>
      </c>
      <c r="C130" s="1850" t="s">
        <v>3555</v>
      </c>
      <c r="D130" s="1850" t="s">
        <v>3556</v>
      </c>
      <c r="E130" s="1850" t="s">
        <v>3547</v>
      </c>
      <c r="F130" s="1850" t="s">
        <v>3557</v>
      </c>
      <c r="G130" s="1850" t="s">
        <v>22</v>
      </c>
      <c r="H130" s="1850" t="s">
        <v>22</v>
      </c>
      <c r="I130" s="1850" t="s">
        <v>1017</v>
      </c>
    </row>
    <row customHeight="1" ht="11.25">
      <c r="A131" s="1850" t="s">
        <v>3524</v>
      </c>
      <c r="B131" s="1850" t="s">
        <v>16</v>
      </c>
      <c r="C131" s="1850" t="s">
        <v>3562</v>
      </c>
      <c r="D131" s="1850" t="s">
        <v>3563</v>
      </c>
      <c r="E131" s="1850" t="s">
        <v>3564</v>
      </c>
      <c r="F131" s="1850" t="s">
        <v>3565</v>
      </c>
      <c r="G131" s="1850" t="s">
        <v>22</v>
      </c>
      <c r="H131" s="1850" t="s">
        <v>22</v>
      </c>
      <c r="I131" s="1850" t="s">
        <v>1017</v>
      </c>
    </row>
    <row customHeight="1" ht="11.25">
      <c r="A132" s="1850" t="s">
        <v>3524</v>
      </c>
      <c r="B132" s="1850" t="s">
        <v>16</v>
      </c>
      <c r="C132" s="1850" t="s">
        <v>3574</v>
      </c>
      <c r="D132" s="1850" t="s">
        <v>3575</v>
      </c>
      <c r="E132" s="1850" t="s">
        <v>3576</v>
      </c>
      <c r="F132" s="1850" t="s">
        <v>3577</v>
      </c>
      <c r="G132" s="1850" t="s">
        <v>3578</v>
      </c>
      <c r="H132" s="1850" t="s">
        <v>22</v>
      </c>
      <c r="I132" s="1850" t="s">
        <v>1017</v>
      </c>
    </row>
    <row customHeight="1" ht="11.25">
      <c r="A133" s="1850" t="s">
        <v>3524</v>
      </c>
      <c r="B133" s="1850" t="s">
        <v>16</v>
      </c>
      <c r="C133" s="1850" t="s">
        <v>3591</v>
      </c>
      <c r="D133" s="1850" t="s">
        <v>3592</v>
      </c>
      <c r="E133" s="1850" t="s">
        <v>3593</v>
      </c>
      <c r="F133" s="1850" t="s">
        <v>3594</v>
      </c>
      <c r="G133" s="1850" t="s">
        <v>3595</v>
      </c>
      <c r="H133" s="1850" t="s">
        <v>22</v>
      </c>
      <c r="I133" s="1850" t="s">
        <v>1017</v>
      </c>
    </row>
    <row customHeight="1" ht="11.25">
      <c r="A134" s="1850" t="s">
        <v>3524</v>
      </c>
      <c r="B134" s="1850" t="s">
        <v>16</v>
      </c>
      <c r="C134" s="1850" t="s">
        <v>3596</v>
      </c>
      <c r="D134" s="1850" t="s">
        <v>3597</v>
      </c>
      <c r="E134" s="1850" t="s">
        <v>3598</v>
      </c>
      <c r="F134" s="1850" t="s">
        <v>3561</v>
      </c>
      <c r="G134" s="1850" t="s">
        <v>22</v>
      </c>
      <c r="H134" s="1850" t="s">
        <v>22</v>
      </c>
      <c r="I134" s="1850" t="s">
        <v>1017</v>
      </c>
    </row>
    <row customHeight="1" ht="11.25">
      <c r="A135" s="1850" t="s">
        <v>3524</v>
      </c>
      <c r="B135" s="1850" t="s">
        <v>16</v>
      </c>
      <c r="C135" s="1850" t="s">
        <v>3603</v>
      </c>
      <c r="D135" s="1850" t="s">
        <v>3604</v>
      </c>
      <c r="E135" s="1850" t="s">
        <v>3605</v>
      </c>
      <c r="F135" s="1850" t="s">
        <v>3573</v>
      </c>
      <c r="G135" s="1850" t="s">
        <v>3606</v>
      </c>
      <c r="H135" s="1850" t="s">
        <v>22</v>
      </c>
      <c r="I135" s="1850" t="s">
        <v>1017</v>
      </c>
    </row>
    <row customHeight="1" ht="11.25">
      <c r="A136" s="1850" t="s">
        <v>3524</v>
      </c>
      <c r="B136" s="1850" t="s">
        <v>16</v>
      </c>
      <c r="C136" s="1850" t="s">
        <v>3615</v>
      </c>
      <c r="D136" s="1850" t="s">
        <v>3616</v>
      </c>
      <c r="E136" s="1850" t="s">
        <v>3617</v>
      </c>
      <c r="F136" s="1850" t="s">
        <v>3618</v>
      </c>
      <c r="G136" s="1850" t="s">
        <v>22</v>
      </c>
      <c r="H136" s="1850" t="s">
        <v>22</v>
      </c>
      <c r="I136" s="1850" t="s">
        <v>1017</v>
      </c>
    </row>
    <row customHeight="1" ht="11.25">
      <c r="A137" s="1850" t="s">
        <v>3524</v>
      </c>
      <c r="B137" s="1850" t="s">
        <v>16</v>
      </c>
      <c r="C137" s="1850" t="s">
        <v>3633</v>
      </c>
      <c r="D137" s="1850" t="s">
        <v>3634</v>
      </c>
      <c r="E137" s="1850" t="s">
        <v>3631</v>
      </c>
      <c r="F137" s="1850" t="s">
        <v>3635</v>
      </c>
      <c r="G137" s="1850" t="s">
        <v>22</v>
      </c>
      <c r="H137" s="1850" t="s">
        <v>22</v>
      </c>
      <c r="I137" s="1850" t="s">
        <v>1017</v>
      </c>
    </row>
    <row customHeight="1" ht="11.25">
      <c r="A138" s="1850" t="s">
        <v>3524</v>
      </c>
      <c r="B138" s="1850" t="s">
        <v>16</v>
      </c>
      <c r="C138" s="1850" t="s">
        <v>3963</v>
      </c>
      <c r="D138" s="1850" t="s">
        <v>46</v>
      </c>
      <c r="E138" s="1850" t="s">
        <v>49</v>
      </c>
      <c r="F138" s="1850" t="s">
        <v>3964</v>
      </c>
      <c r="G138" s="1850" t="s">
        <v>22</v>
      </c>
      <c r="H138" s="1850" t="s">
        <v>22</v>
      </c>
      <c r="I138" s="1850" t="s">
        <v>1017</v>
      </c>
    </row>
    <row customHeight="1" ht="11.25">
      <c r="A139" s="1850" t="s">
        <v>3524</v>
      </c>
      <c r="B139" s="1850" t="s">
        <v>16</v>
      </c>
      <c r="C139" s="1850" t="s">
        <v>3965</v>
      </c>
      <c r="D139" s="1850" t="s">
        <v>46</v>
      </c>
      <c r="E139" s="1850" t="s">
        <v>49</v>
      </c>
      <c r="F139" s="1850" t="s">
        <v>3966</v>
      </c>
      <c r="G139" s="1850" t="s">
        <v>22</v>
      </c>
      <c r="H139" s="1850" t="s">
        <v>22</v>
      </c>
      <c r="I139" s="1850" t="s">
        <v>1017</v>
      </c>
    </row>
    <row customHeight="1" ht="11.25">
      <c r="A140" s="1850" t="s">
        <v>3524</v>
      </c>
      <c r="B140" s="1850" t="s">
        <v>16</v>
      </c>
      <c r="C140" s="1850" t="s">
        <v>3967</v>
      </c>
      <c r="D140" s="1850" t="s">
        <v>46</v>
      </c>
      <c r="E140" s="1850" t="s">
        <v>49</v>
      </c>
      <c r="F140" s="1850" t="s">
        <v>3968</v>
      </c>
      <c r="G140" s="1850" t="s">
        <v>22</v>
      </c>
      <c r="H140" s="1850" t="s">
        <v>22</v>
      </c>
      <c r="I140" s="1850" t="s">
        <v>1017</v>
      </c>
    </row>
    <row customHeight="1" ht="11.25">
      <c r="A141" s="1850" t="s">
        <v>3524</v>
      </c>
      <c r="B141" s="1850" t="s">
        <v>16</v>
      </c>
      <c r="C141" s="1850" t="s">
        <v>3969</v>
      </c>
      <c r="D141" s="1850" t="s">
        <v>46</v>
      </c>
      <c r="E141" s="1850" t="s">
        <v>49</v>
      </c>
      <c r="F141" s="1850" t="s">
        <v>3970</v>
      </c>
      <c r="G141" s="1850" t="s">
        <v>22</v>
      </c>
      <c r="H141" s="1850" t="s">
        <v>22</v>
      </c>
      <c r="I141" s="1850" t="s">
        <v>1017</v>
      </c>
    </row>
    <row customHeight="1" ht="11.25">
      <c r="A142" s="1850" t="s">
        <v>3524</v>
      </c>
      <c r="B142" s="1850" t="s">
        <v>16</v>
      </c>
      <c r="C142" s="1850" t="s">
        <v>3971</v>
      </c>
      <c r="D142" s="1850" t="s">
        <v>46</v>
      </c>
      <c r="E142" s="1850" t="s">
        <v>49</v>
      </c>
      <c r="F142" s="1850" t="s">
        <v>3972</v>
      </c>
      <c r="G142" s="1850" t="s">
        <v>22</v>
      </c>
      <c r="H142" s="1850" t="s">
        <v>22</v>
      </c>
      <c r="I142" s="1850" t="s">
        <v>1017</v>
      </c>
    </row>
    <row customHeight="1" ht="11.25">
      <c r="A143" s="1850" t="s">
        <v>3524</v>
      </c>
      <c r="B143" s="1850" t="s">
        <v>16</v>
      </c>
      <c r="C143" s="1850" t="s">
        <v>3973</v>
      </c>
      <c r="D143" s="1850" t="s">
        <v>46</v>
      </c>
      <c r="E143" s="1850" t="s">
        <v>49</v>
      </c>
      <c r="F143" s="1850" t="s">
        <v>3974</v>
      </c>
      <c r="G143" s="1850" t="s">
        <v>22</v>
      </c>
      <c r="H143" s="1850" t="s">
        <v>22</v>
      </c>
      <c r="I143" s="1850" t="s">
        <v>1017</v>
      </c>
    </row>
    <row customHeight="1" ht="11.25">
      <c r="A144" s="1850" t="s">
        <v>3524</v>
      </c>
      <c r="B144" s="1850" t="s">
        <v>16</v>
      </c>
      <c r="C144" s="1850" t="s">
        <v>3975</v>
      </c>
      <c r="D144" s="1850" t="s">
        <v>46</v>
      </c>
      <c r="E144" s="1850" t="s">
        <v>49</v>
      </c>
      <c r="F144" s="1850" t="s">
        <v>3976</v>
      </c>
      <c r="G144" s="1850" t="s">
        <v>22</v>
      </c>
      <c r="H144" s="1850" t="s">
        <v>22</v>
      </c>
      <c r="I144" s="1850" t="s">
        <v>1017</v>
      </c>
    </row>
    <row customHeight="1" ht="11.25">
      <c r="A145" s="1850" t="s">
        <v>3524</v>
      </c>
      <c r="B145" s="1850" t="s">
        <v>16</v>
      </c>
      <c r="C145" s="1850" t="s">
        <v>3977</v>
      </c>
      <c r="D145" s="1850" t="s">
        <v>46</v>
      </c>
      <c r="E145" s="1850" t="s">
        <v>49</v>
      </c>
      <c r="F145" s="1850" t="s">
        <v>3978</v>
      </c>
      <c r="G145" s="1850" t="s">
        <v>22</v>
      </c>
      <c r="H145" s="1850" t="s">
        <v>22</v>
      </c>
      <c r="I145" s="1850" t="s">
        <v>1017</v>
      </c>
    </row>
    <row customHeight="1" ht="11.25">
      <c r="A146" s="1850" t="s">
        <v>3524</v>
      </c>
      <c r="B146" s="1850" t="s">
        <v>16</v>
      </c>
      <c r="C146" s="1850" t="s">
        <v>13</v>
      </c>
      <c r="D146" s="1850" t="s">
        <v>46</v>
      </c>
      <c r="E146" s="1850" t="s">
        <v>49</v>
      </c>
      <c r="F146" s="1850" t="s">
        <v>51</v>
      </c>
      <c r="G146" s="1850" t="s">
        <v>22</v>
      </c>
      <c r="H146" s="1850" t="s">
        <v>22</v>
      </c>
      <c r="I146" s="1850" t="s">
        <v>1017</v>
      </c>
    </row>
    <row customHeight="1" ht="11.25">
      <c r="A147" s="1850" t="s">
        <v>3524</v>
      </c>
      <c r="B147" s="1850" t="s">
        <v>16</v>
      </c>
      <c r="C147" s="1850" t="s">
        <v>3979</v>
      </c>
      <c r="D147" s="1850" t="s">
        <v>3980</v>
      </c>
      <c r="E147" s="1850" t="s">
        <v>49</v>
      </c>
      <c r="F147" s="1850" t="s">
        <v>3981</v>
      </c>
      <c r="G147" s="1850" t="s">
        <v>22</v>
      </c>
      <c r="H147" s="1850" t="s">
        <v>22</v>
      </c>
      <c r="I147" s="1850" t="s">
        <v>1017</v>
      </c>
    </row>
    <row customHeight="1" ht="11.25">
      <c r="A148" s="1850" t="s">
        <v>3524</v>
      </c>
      <c r="B148" s="1850" t="s">
        <v>16</v>
      </c>
      <c r="C148" s="1850" t="s">
        <v>3688</v>
      </c>
      <c r="D148" s="1850" t="s">
        <v>3689</v>
      </c>
      <c r="E148" s="1850" t="s">
        <v>3690</v>
      </c>
      <c r="F148" s="1850" t="s">
        <v>3561</v>
      </c>
      <c r="G148" s="1850" t="s">
        <v>22</v>
      </c>
      <c r="H148" s="1850" t="s">
        <v>22</v>
      </c>
      <c r="I148" s="1850" t="s">
        <v>1017</v>
      </c>
    </row>
    <row customHeight="1" ht="11.25">
      <c r="A149" s="1850" t="s">
        <v>3524</v>
      </c>
      <c r="B149" s="1850" t="s">
        <v>16</v>
      </c>
      <c r="C149" s="1850" t="s">
        <v>3695</v>
      </c>
      <c r="D149" s="1850" t="s">
        <v>3696</v>
      </c>
      <c r="E149" s="1850" t="s">
        <v>3697</v>
      </c>
      <c r="F149" s="1850" t="s">
        <v>3569</v>
      </c>
      <c r="G149" s="1850" t="s">
        <v>22</v>
      </c>
      <c r="H149" s="1850" t="s">
        <v>22</v>
      </c>
      <c r="I149" s="1850" t="s">
        <v>1017</v>
      </c>
    </row>
    <row customHeight="1" ht="11.25">
      <c r="A150" s="1850" t="s">
        <v>3524</v>
      </c>
      <c r="B150" s="1850" t="s">
        <v>16</v>
      </c>
      <c r="C150" s="1850" t="s">
        <v>3715</v>
      </c>
      <c r="D150" s="1850" t="s">
        <v>3716</v>
      </c>
      <c r="E150" s="1850" t="s">
        <v>3717</v>
      </c>
      <c r="F150" s="1850" t="s">
        <v>51</v>
      </c>
      <c r="G150" s="1850" t="s">
        <v>22</v>
      </c>
      <c r="H150" s="1850" t="s">
        <v>22</v>
      </c>
      <c r="I150" s="1850" t="s">
        <v>1017</v>
      </c>
    </row>
    <row customHeight="1" ht="11.25">
      <c r="A151" s="1850" t="s">
        <v>3524</v>
      </c>
      <c r="B151" s="1850" t="s">
        <v>16</v>
      </c>
      <c r="C151" s="1850" t="s">
        <v>3739</v>
      </c>
      <c r="D151" s="1850" t="s">
        <v>3740</v>
      </c>
      <c r="E151" s="1850" t="s">
        <v>3631</v>
      </c>
      <c r="F151" s="1850" t="s">
        <v>3741</v>
      </c>
      <c r="G151" s="1850" t="s">
        <v>22</v>
      </c>
      <c r="H151" s="1850" t="s">
        <v>22</v>
      </c>
      <c r="I151" s="1850" t="s">
        <v>1017</v>
      </c>
    </row>
    <row customHeight="1" ht="11.25">
      <c r="A152" s="1850" t="s">
        <v>3524</v>
      </c>
      <c r="B152" s="1850" t="s">
        <v>16</v>
      </c>
      <c r="C152" s="1850" t="s">
        <v>3788</v>
      </c>
      <c r="D152" s="1850" t="s">
        <v>3789</v>
      </c>
      <c r="E152" s="1850" t="s">
        <v>3790</v>
      </c>
      <c r="F152" s="1850" t="s">
        <v>3791</v>
      </c>
      <c r="G152" s="1850" t="s">
        <v>3792</v>
      </c>
      <c r="H152" s="1850" t="s">
        <v>22</v>
      </c>
      <c r="I152" s="1850" t="s">
        <v>1017</v>
      </c>
    </row>
    <row customHeight="1" ht="11.25">
      <c r="A153" s="1850" t="s">
        <v>3524</v>
      </c>
      <c r="B153" s="1850" t="s">
        <v>16</v>
      </c>
      <c r="C153" s="1850" t="s">
        <v>3799</v>
      </c>
      <c r="D153" s="1850" t="s">
        <v>3800</v>
      </c>
      <c r="E153" s="1850" t="s">
        <v>3801</v>
      </c>
      <c r="F153" s="1850" t="s">
        <v>3802</v>
      </c>
      <c r="G153" s="1850" t="s">
        <v>22</v>
      </c>
      <c r="H153" s="1850" t="s">
        <v>22</v>
      </c>
      <c r="I153" s="1850" t="s">
        <v>1017</v>
      </c>
    </row>
    <row customHeight="1" ht="11.25">
      <c r="A154" s="1850" t="s">
        <v>3524</v>
      </c>
      <c r="B154" s="1850" t="s">
        <v>16</v>
      </c>
      <c r="C154" s="1850" t="s">
        <v>3850</v>
      </c>
      <c r="D154" s="1850" t="s">
        <v>3851</v>
      </c>
      <c r="E154" s="1850" t="s">
        <v>3852</v>
      </c>
      <c r="F154" s="1850" t="s">
        <v>3539</v>
      </c>
      <c r="G154" s="1850" t="s">
        <v>22</v>
      </c>
      <c r="H154" s="1850" t="s">
        <v>22</v>
      </c>
      <c r="I154" s="1850" t="s">
        <v>1017</v>
      </c>
    </row>
    <row customHeight="1" ht="11.25">
      <c r="A155" s="1850" t="s">
        <v>3524</v>
      </c>
      <c r="B155" s="1850" t="s">
        <v>16</v>
      </c>
      <c r="C155" s="1850" t="s">
        <v>3901</v>
      </c>
      <c r="D155" s="1850" t="s">
        <v>3902</v>
      </c>
      <c r="E155" s="1850" t="s">
        <v>3903</v>
      </c>
      <c r="F155" s="1850" t="s">
        <v>3527</v>
      </c>
      <c r="G155" s="1850" t="s">
        <v>22</v>
      </c>
      <c r="H155" s="1850" t="s">
        <v>22</v>
      </c>
      <c r="I155" s="1850" t="s">
        <v>1017</v>
      </c>
    </row>
    <row customHeight="1" ht="11.25">
      <c r="A156" s="1850" t="s">
        <v>3524</v>
      </c>
      <c r="B156" s="1850" t="s">
        <v>16</v>
      </c>
      <c r="C156" s="1850" t="s">
        <v>3907</v>
      </c>
      <c r="D156" s="1850" t="s">
        <v>3908</v>
      </c>
      <c r="E156" s="1850" t="s">
        <v>3909</v>
      </c>
      <c r="F156" s="1850" t="s">
        <v>3735</v>
      </c>
      <c r="G156" s="1850" t="s">
        <v>22</v>
      </c>
      <c r="H156" s="1850" t="s">
        <v>22</v>
      </c>
      <c r="I156" s="1850" t="s">
        <v>1017</v>
      </c>
    </row>
    <row customHeight="1" ht="11.25">
      <c r="A157" s="1850" t="s">
        <v>3524</v>
      </c>
      <c r="B157" s="1850" t="s">
        <v>16</v>
      </c>
      <c r="C157" s="1850" t="s">
        <v>3910</v>
      </c>
      <c r="D157" s="1850" t="s">
        <v>3911</v>
      </c>
      <c r="E157" s="1850" t="s">
        <v>3912</v>
      </c>
      <c r="F157" s="1850" t="s">
        <v>3913</v>
      </c>
      <c r="G157" s="1850" t="s">
        <v>3914</v>
      </c>
      <c r="H157" s="1850" t="s">
        <v>22</v>
      </c>
      <c r="I157" s="1850" t="s">
        <v>1017</v>
      </c>
    </row>
    <row customHeight="1" ht="11.25">
      <c r="A158" s="1850" t="s">
        <v>3524</v>
      </c>
      <c r="B158" s="1850" t="s">
        <v>16</v>
      </c>
      <c r="C158" s="1850" t="s">
        <v>3946</v>
      </c>
      <c r="D158" s="1850" t="s">
        <v>3947</v>
      </c>
      <c r="E158" s="1850" t="s">
        <v>3948</v>
      </c>
      <c r="F158" s="1850" t="s">
        <v>3735</v>
      </c>
      <c r="G158" s="1850" t="s">
        <v>22</v>
      </c>
      <c r="H158" s="1850" t="s">
        <v>22</v>
      </c>
      <c r="I158" s="1850" t="s">
        <v>1017</v>
      </c>
    </row>
    <row customHeight="1" ht="11.25">
      <c r="A159" s="1850" t="s">
        <v>3524</v>
      </c>
      <c r="B159" s="1850" t="s">
        <v>16</v>
      </c>
      <c r="C159" s="1850" t="s">
        <v>3957</v>
      </c>
      <c r="D159" s="1850" t="s">
        <v>3958</v>
      </c>
      <c r="E159" s="1850" t="s">
        <v>3959</v>
      </c>
      <c r="F159" s="1850" t="s">
        <v>3561</v>
      </c>
      <c r="G159" s="1850" t="s">
        <v>22</v>
      </c>
      <c r="H159" s="1850" t="s">
        <v>22</v>
      </c>
      <c r="I159" s="1850" t="s">
        <v>1017</v>
      </c>
    </row>
    <row customHeight="1" ht="11.25">
      <c r="A160" s="1850" t="s">
        <v>3524</v>
      </c>
      <c r="B160" s="1850" t="s">
        <v>16</v>
      </c>
      <c r="C160" s="1850" t="s">
        <v>22</v>
      </c>
      <c r="D160" s="1850" t="s">
        <v>3525</v>
      </c>
      <c r="E160" s="1850" t="s">
        <v>3526</v>
      </c>
      <c r="F160" s="1850" t="s">
        <v>3527</v>
      </c>
      <c r="G160" s="1850" t="s">
        <v>22</v>
      </c>
      <c r="H160" s="1850" t="s">
        <v>22</v>
      </c>
      <c r="I160" s="1850" t="s">
        <v>977</v>
      </c>
    </row>
    <row customHeight="1" ht="11.25">
      <c r="A161" s="1850" t="s">
        <v>3524</v>
      </c>
      <c r="B161" s="1850" t="s">
        <v>16</v>
      </c>
      <c r="C161" s="1850" t="s">
        <v>3528</v>
      </c>
      <c r="D161" s="1850" t="s">
        <v>3529</v>
      </c>
      <c r="E161" s="1850" t="s">
        <v>3530</v>
      </c>
      <c r="F161" s="1850" t="s">
        <v>3531</v>
      </c>
      <c r="G161" s="1850" t="s">
        <v>22</v>
      </c>
      <c r="H161" s="1850" t="s">
        <v>22</v>
      </c>
      <c r="I161" s="1850" t="s">
        <v>977</v>
      </c>
    </row>
    <row customHeight="1" ht="11.25">
      <c r="A162" s="1850" t="s">
        <v>3524</v>
      </c>
      <c r="B162" s="1850" t="s">
        <v>16</v>
      </c>
      <c r="C162" s="1850" t="s">
        <v>3541</v>
      </c>
      <c r="D162" s="1850" t="s">
        <v>3542</v>
      </c>
      <c r="E162" s="1850" t="s">
        <v>3543</v>
      </c>
      <c r="F162" s="1850" t="s">
        <v>3544</v>
      </c>
      <c r="G162" s="1850" t="s">
        <v>22</v>
      </c>
      <c r="H162" s="1850" t="s">
        <v>22</v>
      </c>
      <c r="I162" s="1850" t="s">
        <v>977</v>
      </c>
    </row>
    <row customHeight="1" ht="11.25">
      <c r="A163" s="1850" t="s">
        <v>3524</v>
      </c>
      <c r="B163" s="1850" t="s">
        <v>16</v>
      </c>
      <c r="C163" s="1850" t="s">
        <v>3545</v>
      </c>
      <c r="D163" s="1850" t="s">
        <v>3546</v>
      </c>
      <c r="E163" s="1850" t="s">
        <v>3547</v>
      </c>
      <c r="F163" s="1850" t="s">
        <v>3548</v>
      </c>
      <c r="G163" s="1850" t="s">
        <v>22</v>
      </c>
      <c r="H163" s="1850" t="s">
        <v>22</v>
      </c>
      <c r="I163" s="1850" t="s">
        <v>977</v>
      </c>
    </row>
    <row customHeight="1" ht="11.25">
      <c r="A164" s="1850" t="s">
        <v>3524</v>
      </c>
      <c r="B164" s="1850" t="s">
        <v>16</v>
      </c>
      <c r="C164" s="1850" t="s">
        <v>3549</v>
      </c>
      <c r="D164" s="1850" t="s">
        <v>3546</v>
      </c>
      <c r="E164" s="1850" t="s">
        <v>3547</v>
      </c>
      <c r="F164" s="1850" t="s">
        <v>3550</v>
      </c>
      <c r="G164" s="1850" t="s">
        <v>3551</v>
      </c>
      <c r="H164" s="1850" t="s">
        <v>22</v>
      </c>
      <c r="I164" s="1850" t="s">
        <v>977</v>
      </c>
    </row>
    <row customHeight="1" ht="11.25">
      <c r="A165" s="1850" t="s">
        <v>3524</v>
      </c>
      <c r="B165" s="1850" t="s">
        <v>16</v>
      </c>
      <c r="C165" s="1850" t="s">
        <v>3555</v>
      </c>
      <c r="D165" s="1850" t="s">
        <v>3556</v>
      </c>
      <c r="E165" s="1850" t="s">
        <v>3547</v>
      </c>
      <c r="F165" s="1850" t="s">
        <v>3557</v>
      </c>
      <c r="G165" s="1850" t="s">
        <v>22</v>
      </c>
      <c r="H165" s="1850" t="s">
        <v>22</v>
      </c>
      <c r="I165" s="1850" t="s">
        <v>977</v>
      </c>
    </row>
    <row customHeight="1" ht="11.25">
      <c r="A166" s="1850" t="s">
        <v>3524</v>
      </c>
      <c r="B166" s="1850" t="s">
        <v>16</v>
      </c>
      <c r="C166" s="1850" t="s">
        <v>3558</v>
      </c>
      <c r="D166" s="1850" t="s">
        <v>3559</v>
      </c>
      <c r="E166" s="1850" t="s">
        <v>3560</v>
      </c>
      <c r="F166" s="1850" t="s">
        <v>3561</v>
      </c>
      <c r="G166" s="1850" t="s">
        <v>22</v>
      </c>
      <c r="H166" s="1850" t="s">
        <v>22</v>
      </c>
      <c r="I166" s="1850" t="s">
        <v>977</v>
      </c>
    </row>
    <row customHeight="1" ht="11.25">
      <c r="A167" s="1850" t="s">
        <v>3524</v>
      </c>
      <c r="B167" s="1850" t="s">
        <v>16</v>
      </c>
      <c r="C167" s="1850" t="s">
        <v>3570</v>
      </c>
      <c r="D167" s="1850" t="s">
        <v>3571</v>
      </c>
      <c r="E167" s="1850" t="s">
        <v>3572</v>
      </c>
      <c r="F167" s="1850" t="s">
        <v>3573</v>
      </c>
      <c r="G167" s="1850" t="s">
        <v>22</v>
      </c>
      <c r="H167" s="1850" t="s">
        <v>22</v>
      </c>
      <c r="I167" s="1850" t="s">
        <v>977</v>
      </c>
    </row>
    <row customHeight="1" ht="11.25">
      <c r="A168" s="1850" t="s">
        <v>3524</v>
      </c>
      <c r="B168" s="1850" t="s">
        <v>16</v>
      </c>
      <c r="C168" s="1850" t="s">
        <v>3982</v>
      </c>
      <c r="D168" s="1850" t="s">
        <v>3983</v>
      </c>
      <c r="E168" s="1850" t="s">
        <v>3984</v>
      </c>
      <c r="F168" s="1850" t="s">
        <v>3774</v>
      </c>
      <c r="G168" s="1850" t="s">
        <v>3985</v>
      </c>
      <c r="H168" s="1850" t="s">
        <v>22</v>
      </c>
      <c r="I168" s="1850" t="s">
        <v>977</v>
      </c>
    </row>
    <row customHeight="1" ht="11.25">
      <c r="A169" s="1850" t="s">
        <v>3524</v>
      </c>
      <c r="B169" s="1850" t="s">
        <v>16</v>
      </c>
      <c r="C169" s="1850" t="s">
        <v>3579</v>
      </c>
      <c r="D169" s="1850" t="s">
        <v>3580</v>
      </c>
      <c r="E169" s="1850" t="s">
        <v>3581</v>
      </c>
      <c r="F169" s="1850" t="s">
        <v>3535</v>
      </c>
      <c r="G169" s="1850" t="s">
        <v>22</v>
      </c>
      <c r="H169" s="1850" t="s">
        <v>22</v>
      </c>
      <c r="I169" s="1850" t="s">
        <v>977</v>
      </c>
    </row>
    <row customHeight="1" ht="11.25">
      <c r="A170" s="1850" t="s">
        <v>3524</v>
      </c>
      <c r="B170" s="1850" t="s">
        <v>16</v>
      </c>
      <c r="C170" s="1850" t="s">
        <v>3986</v>
      </c>
      <c r="D170" s="1850" t="s">
        <v>3987</v>
      </c>
      <c r="E170" s="1850" t="s">
        <v>3988</v>
      </c>
      <c r="F170" s="1850" t="s">
        <v>3561</v>
      </c>
      <c r="G170" s="1850" t="s">
        <v>3989</v>
      </c>
      <c r="H170" s="1850" t="s">
        <v>22</v>
      </c>
      <c r="I170" s="1850" t="s">
        <v>977</v>
      </c>
    </row>
    <row customHeight="1" ht="11.25">
      <c r="A171" s="1850" t="s">
        <v>3524</v>
      </c>
      <c r="B171" s="1850" t="s">
        <v>16</v>
      </c>
      <c r="C171" s="1850" t="s">
        <v>3591</v>
      </c>
      <c r="D171" s="1850" t="s">
        <v>3592</v>
      </c>
      <c r="E171" s="1850" t="s">
        <v>3593</v>
      </c>
      <c r="F171" s="1850" t="s">
        <v>3594</v>
      </c>
      <c r="G171" s="1850" t="s">
        <v>3595</v>
      </c>
      <c r="H171" s="1850" t="s">
        <v>22</v>
      </c>
      <c r="I171" s="1850" t="s">
        <v>977</v>
      </c>
    </row>
    <row customHeight="1" ht="11.25">
      <c r="A172" s="1850" t="s">
        <v>3524</v>
      </c>
      <c r="B172" s="1850" t="s">
        <v>16</v>
      </c>
      <c r="C172" s="1850" t="s">
        <v>3990</v>
      </c>
      <c r="D172" s="1850" t="s">
        <v>3991</v>
      </c>
      <c r="E172" s="1850" t="s">
        <v>3992</v>
      </c>
      <c r="F172" s="1850" t="s">
        <v>3535</v>
      </c>
      <c r="G172" s="1850" t="s">
        <v>22</v>
      </c>
      <c r="H172" s="1850" t="s">
        <v>22</v>
      </c>
      <c r="I172" s="1850" t="s">
        <v>977</v>
      </c>
    </row>
    <row customHeight="1" ht="11.25">
      <c r="A173" s="1850" t="s">
        <v>3524</v>
      </c>
      <c r="B173" s="1850" t="s">
        <v>16</v>
      </c>
      <c r="C173" s="1850" t="s">
        <v>3599</v>
      </c>
      <c r="D173" s="1850" t="s">
        <v>3600</v>
      </c>
      <c r="E173" s="1850" t="s">
        <v>3601</v>
      </c>
      <c r="F173" s="1850" t="s">
        <v>3602</v>
      </c>
      <c r="G173" s="1850" t="s">
        <v>22</v>
      </c>
      <c r="H173" s="1850" t="s">
        <v>22</v>
      </c>
      <c r="I173" s="1850" t="s">
        <v>977</v>
      </c>
    </row>
    <row customHeight="1" ht="11.25">
      <c r="A174" s="1850" t="s">
        <v>3524</v>
      </c>
      <c r="B174" s="1850" t="s">
        <v>16</v>
      </c>
      <c r="C174" s="1850" t="s">
        <v>3993</v>
      </c>
      <c r="D174" s="1850" t="s">
        <v>3994</v>
      </c>
      <c r="E174" s="1850" t="s">
        <v>3995</v>
      </c>
      <c r="F174" s="1850" t="s">
        <v>3956</v>
      </c>
      <c r="G174" s="1850" t="s">
        <v>3996</v>
      </c>
      <c r="H174" s="1850" t="s">
        <v>22</v>
      </c>
      <c r="I174" s="1850" t="s">
        <v>977</v>
      </c>
    </row>
    <row customHeight="1" ht="11.25">
      <c r="A175" s="1850" t="s">
        <v>3524</v>
      </c>
      <c r="B175" s="1850" t="s">
        <v>16</v>
      </c>
      <c r="C175" s="1850" t="s">
        <v>3611</v>
      </c>
      <c r="D175" s="1850" t="s">
        <v>3612</v>
      </c>
      <c r="E175" s="1850" t="s">
        <v>3613</v>
      </c>
      <c r="F175" s="1850" t="s">
        <v>3527</v>
      </c>
      <c r="G175" s="1850" t="s">
        <v>3614</v>
      </c>
      <c r="H175" s="1850" t="s">
        <v>22</v>
      </c>
      <c r="I175" s="1850" t="s">
        <v>977</v>
      </c>
    </row>
    <row customHeight="1" ht="11.25">
      <c r="A176" s="1850" t="s">
        <v>3524</v>
      </c>
      <c r="B176" s="1850" t="s">
        <v>16</v>
      </c>
      <c r="C176" s="1850" t="s">
        <v>3997</v>
      </c>
      <c r="D176" s="1850" t="s">
        <v>3998</v>
      </c>
      <c r="E176" s="1850" t="s">
        <v>3999</v>
      </c>
      <c r="F176" s="1850" t="s">
        <v>4000</v>
      </c>
      <c r="G176" s="1850" t="s">
        <v>22</v>
      </c>
      <c r="H176" s="1850" t="s">
        <v>22</v>
      </c>
      <c r="I176" s="1850" t="s">
        <v>977</v>
      </c>
    </row>
    <row customHeight="1" ht="11.25">
      <c r="A177" s="1850" t="s">
        <v>3524</v>
      </c>
      <c r="B177" s="1850" t="s">
        <v>16</v>
      </c>
      <c r="C177" s="1850" t="s">
        <v>3633</v>
      </c>
      <c r="D177" s="1850" t="s">
        <v>3634</v>
      </c>
      <c r="E177" s="1850" t="s">
        <v>3631</v>
      </c>
      <c r="F177" s="1850" t="s">
        <v>3635</v>
      </c>
      <c r="G177" s="1850" t="s">
        <v>22</v>
      </c>
      <c r="H177" s="1850" t="s">
        <v>22</v>
      </c>
      <c r="I177" s="1850" t="s">
        <v>977</v>
      </c>
    </row>
    <row customHeight="1" ht="11.25">
      <c r="A178" s="1850" t="s">
        <v>3524</v>
      </c>
      <c r="B178" s="1850" t="s">
        <v>16</v>
      </c>
      <c r="C178" s="1850" t="s">
        <v>4001</v>
      </c>
      <c r="D178" s="1850" t="s">
        <v>4002</v>
      </c>
      <c r="E178" s="1850" t="s">
        <v>4003</v>
      </c>
      <c r="F178" s="1850" t="s">
        <v>3670</v>
      </c>
      <c r="G178" s="1850" t="s">
        <v>22</v>
      </c>
      <c r="H178" s="1850" t="s">
        <v>4004</v>
      </c>
      <c r="I178" s="1850" t="s">
        <v>977</v>
      </c>
    </row>
    <row customHeight="1" ht="11.25">
      <c r="A179" s="1850" t="s">
        <v>3524</v>
      </c>
      <c r="B179" s="1850" t="s">
        <v>16</v>
      </c>
      <c r="C179" s="1850" t="s">
        <v>3645</v>
      </c>
      <c r="D179" s="1850" t="s">
        <v>3646</v>
      </c>
      <c r="E179" s="1850" t="s">
        <v>3647</v>
      </c>
      <c r="F179" s="1850" t="s">
        <v>3585</v>
      </c>
      <c r="G179" s="1850" t="s">
        <v>22</v>
      </c>
      <c r="H179" s="1850" t="s">
        <v>22</v>
      </c>
      <c r="I179" s="1850" t="s">
        <v>977</v>
      </c>
    </row>
    <row customHeight="1" ht="11.25">
      <c r="A180" s="1850" t="s">
        <v>3524</v>
      </c>
      <c r="B180" s="1850" t="s">
        <v>16</v>
      </c>
      <c r="C180" s="1850" t="s">
        <v>4005</v>
      </c>
      <c r="D180" s="1850" t="s">
        <v>4006</v>
      </c>
      <c r="E180" s="1850" t="s">
        <v>4007</v>
      </c>
      <c r="F180" s="1850" t="s">
        <v>699</v>
      </c>
      <c r="G180" s="1850" t="s">
        <v>22</v>
      </c>
      <c r="H180" s="1850" t="s">
        <v>22</v>
      </c>
      <c r="I180" s="1850" t="s">
        <v>977</v>
      </c>
    </row>
    <row customHeight="1" ht="11.25">
      <c r="A181" s="1850" t="s">
        <v>3524</v>
      </c>
      <c r="B181" s="1850" t="s">
        <v>16</v>
      </c>
      <c r="C181" s="1850" t="s">
        <v>4008</v>
      </c>
      <c r="D181" s="1850" t="s">
        <v>4009</v>
      </c>
      <c r="E181" s="1850" t="s">
        <v>4010</v>
      </c>
      <c r="F181" s="1850" t="s">
        <v>699</v>
      </c>
      <c r="G181" s="1850" t="s">
        <v>22</v>
      </c>
      <c r="H181" s="1850" t="s">
        <v>22</v>
      </c>
      <c r="I181" s="1850" t="s">
        <v>977</v>
      </c>
    </row>
    <row customHeight="1" ht="11.25">
      <c r="A182" s="1850" t="s">
        <v>3524</v>
      </c>
      <c r="B182" s="1850" t="s">
        <v>16</v>
      </c>
      <c r="C182" s="1850" t="s">
        <v>4011</v>
      </c>
      <c r="D182" s="1850" t="s">
        <v>4012</v>
      </c>
      <c r="E182" s="1850" t="s">
        <v>4013</v>
      </c>
      <c r="F182" s="1850" t="s">
        <v>699</v>
      </c>
      <c r="G182" s="1850" t="s">
        <v>22</v>
      </c>
      <c r="H182" s="1850" t="s">
        <v>22</v>
      </c>
      <c r="I182" s="1850" t="s">
        <v>977</v>
      </c>
    </row>
    <row customHeight="1" ht="11.25">
      <c r="A183" s="1850" t="s">
        <v>3524</v>
      </c>
      <c r="B183" s="1850" t="s">
        <v>16</v>
      </c>
      <c r="C183" s="1850" t="s">
        <v>3671</v>
      </c>
      <c r="D183" s="1850" t="s">
        <v>3672</v>
      </c>
      <c r="E183" s="1850" t="s">
        <v>3673</v>
      </c>
      <c r="F183" s="1850" t="s">
        <v>3639</v>
      </c>
      <c r="G183" s="1850" t="s">
        <v>22</v>
      </c>
      <c r="H183" s="1850" t="s">
        <v>22</v>
      </c>
      <c r="I183" s="1850" t="s">
        <v>977</v>
      </c>
    </row>
    <row customHeight="1" ht="11.25">
      <c r="A184" s="1850" t="s">
        <v>3524</v>
      </c>
      <c r="B184" s="1850" t="s">
        <v>16</v>
      </c>
      <c r="C184" s="1850" t="s">
        <v>4014</v>
      </c>
      <c r="D184" s="1850" t="s">
        <v>46</v>
      </c>
      <c r="E184" s="1850" t="s">
        <v>49</v>
      </c>
      <c r="F184" s="1850" t="s">
        <v>4015</v>
      </c>
      <c r="G184" s="1850" t="s">
        <v>22</v>
      </c>
      <c r="H184" s="1850" t="s">
        <v>22</v>
      </c>
      <c r="I184" s="1850" t="s">
        <v>977</v>
      </c>
    </row>
    <row customHeight="1" ht="11.25">
      <c r="A185" s="1850" t="s">
        <v>3524</v>
      </c>
      <c r="B185" s="1850" t="s">
        <v>16</v>
      </c>
      <c r="C185" s="1850" t="s">
        <v>3963</v>
      </c>
      <c r="D185" s="1850" t="s">
        <v>46</v>
      </c>
      <c r="E185" s="1850" t="s">
        <v>49</v>
      </c>
      <c r="F185" s="1850" t="s">
        <v>3964</v>
      </c>
      <c r="G185" s="1850" t="s">
        <v>22</v>
      </c>
      <c r="H185" s="1850" t="s">
        <v>22</v>
      </c>
      <c r="I185" s="1850" t="s">
        <v>977</v>
      </c>
    </row>
    <row customHeight="1" ht="11.25">
      <c r="A186" s="1850" t="s">
        <v>3524</v>
      </c>
      <c r="B186" s="1850" t="s">
        <v>16</v>
      </c>
      <c r="C186" s="1850" t="s">
        <v>3965</v>
      </c>
      <c r="D186" s="1850" t="s">
        <v>46</v>
      </c>
      <c r="E186" s="1850" t="s">
        <v>49</v>
      </c>
      <c r="F186" s="1850" t="s">
        <v>3966</v>
      </c>
      <c r="G186" s="1850" t="s">
        <v>22</v>
      </c>
      <c r="H186" s="1850" t="s">
        <v>22</v>
      </c>
      <c r="I186" s="1850" t="s">
        <v>977</v>
      </c>
    </row>
    <row customHeight="1" ht="11.25">
      <c r="A187" s="1850" t="s">
        <v>3524</v>
      </c>
      <c r="B187" s="1850" t="s">
        <v>16</v>
      </c>
      <c r="C187" s="1850" t="s">
        <v>3967</v>
      </c>
      <c r="D187" s="1850" t="s">
        <v>46</v>
      </c>
      <c r="E187" s="1850" t="s">
        <v>49</v>
      </c>
      <c r="F187" s="1850" t="s">
        <v>3968</v>
      </c>
      <c r="G187" s="1850" t="s">
        <v>22</v>
      </c>
      <c r="H187" s="1850" t="s">
        <v>22</v>
      </c>
      <c r="I187" s="1850" t="s">
        <v>977</v>
      </c>
    </row>
    <row customHeight="1" ht="11.25">
      <c r="A188" s="1850" t="s">
        <v>3524</v>
      </c>
      <c r="B188" s="1850" t="s">
        <v>16</v>
      </c>
      <c r="C188" s="1850" t="s">
        <v>4016</v>
      </c>
      <c r="D188" s="1850" t="s">
        <v>46</v>
      </c>
      <c r="E188" s="1850" t="s">
        <v>49</v>
      </c>
      <c r="F188" s="1850" t="s">
        <v>4017</v>
      </c>
      <c r="G188" s="1850" t="s">
        <v>22</v>
      </c>
      <c r="H188" s="1850" t="s">
        <v>22</v>
      </c>
      <c r="I188" s="1850" t="s">
        <v>977</v>
      </c>
    </row>
    <row customHeight="1" ht="11.25">
      <c r="A189" s="1850" t="s">
        <v>3524</v>
      </c>
      <c r="B189" s="1850" t="s">
        <v>16</v>
      </c>
      <c r="C189" s="1850" t="s">
        <v>3969</v>
      </c>
      <c r="D189" s="1850" t="s">
        <v>46</v>
      </c>
      <c r="E189" s="1850" t="s">
        <v>49</v>
      </c>
      <c r="F189" s="1850" t="s">
        <v>3970</v>
      </c>
      <c r="G189" s="1850" t="s">
        <v>22</v>
      </c>
      <c r="H189" s="1850" t="s">
        <v>22</v>
      </c>
      <c r="I189" s="1850" t="s">
        <v>977</v>
      </c>
    </row>
    <row customHeight="1" ht="11.25">
      <c r="A190" s="1850" t="s">
        <v>3524</v>
      </c>
      <c r="B190" s="1850" t="s">
        <v>16</v>
      </c>
      <c r="C190" s="1850" t="s">
        <v>3971</v>
      </c>
      <c r="D190" s="1850" t="s">
        <v>46</v>
      </c>
      <c r="E190" s="1850" t="s">
        <v>49</v>
      </c>
      <c r="F190" s="1850" t="s">
        <v>3972</v>
      </c>
      <c r="G190" s="1850" t="s">
        <v>22</v>
      </c>
      <c r="H190" s="1850" t="s">
        <v>22</v>
      </c>
      <c r="I190" s="1850" t="s">
        <v>977</v>
      </c>
    </row>
    <row customHeight="1" ht="11.25">
      <c r="A191" s="1850" t="s">
        <v>3524</v>
      </c>
      <c r="B191" s="1850" t="s">
        <v>16</v>
      </c>
      <c r="C191" s="1850" t="s">
        <v>3973</v>
      </c>
      <c r="D191" s="1850" t="s">
        <v>46</v>
      </c>
      <c r="E191" s="1850" t="s">
        <v>49</v>
      </c>
      <c r="F191" s="1850" t="s">
        <v>3974</v>
      </c>
      <c r="G191" s="1850" t="s">
        <v>22</v>
      </c>
      <c r="H191" s="1850" t="s">
        <v>22</v>
      </c>
      <c r="I191" s="1850" t="s">
        <v>977</v>
      </c>
    </row>
    <row customHeight="1" ht="11.25">
      <c r="A192" s="1850" t="s">
        <v>3524</v>
      </c>
      <c r="B192" s="1850" t="s">
        <v>16</v>
      </c>
      <c r="C192" s="1850" t="s">
        <v>3975</v>
      </c>
      <c r="D192" s="1850" t="s">
        <v>46</v>
      </c>
      <c r="E192" s="1850" t="s">
        <v>49</v>
      </c>
      <c r="F192" s="1850" t="s">
        <v>3976</v>
      </c>
      <c r="G192" s="1850" t="s">
        <v>22</v>
      </c>
      <c r="H192" s="1850" t="s">
        <v>22</v>
      </c>
      <c r="I192" s="1850" t="s">
        <v>977</v>
      </c>
    </row>
    <row customHeight="1" ht="11.25">
      <c r="A193" s="1850" t="s">
        <v>3524</v>
      </c>
      <c r="B193" s="1850" t="s">
        <v>16</v>
      </c>
      <c r="C193" s="1850" t="s">
        <v>3977</v>
      </c>
      <c r="D193" s="1850" t="s">
        <v>46</v>
      </c>
      <c r="E193" s="1850" t="s">
        <v>49</v>
      </c>
      <c r="F193" s="1850" t="s">
        <v>3978</v>
      </c>
      <c r="G193" s="1850" t="s">
        <v>22</v>
      </c>
      <c r="H193" s="1850" t="s">
        <v>22</v>
      </c>
      <c r="I193" s="1850" t="s">
        <v>977</v>
      </c>
    </row>
    <row customHeight="1" ht="11.25">
      <c r="A194" s="1850" t="s">
        <v>3524</v>
      </c>
      <c r="B194" s="1850" t="s">
        <v>16</v>
      </c>
      <c r="C194" s="1850" t="s">
        <v>13</v>
      </c>
      <c r="D194" s="1850" t="s">
        <v>46</v>
      </c>
      <c r="E194" s="1850" t="s">
        <v>49</v>
      </c>
      <c r="F194" s="1850" t="s">
        <v>51</v>
      </c>
      <c r="G194" s="1850" t="s">
        <v>22</v>
      </c>
      <c r="H194" s="1850" t="s">
        <v>22</v>
      </c>
      <c r="I194" s="1850" t="s">
        <v>977</v>
      </c>
    </row>
    <row customHeight="1" ht="11.25">
      <c r="A195" s="1850" t="s">
        <v>3524</v>
      </c>
      <c r="B195" s="1850" t="s">
        <v>16</v>
      </c>
      <c r="C195" s="1850" t="s">
        <v>4018</v>
      </c>
      <c r="D195" s="1850" t="s">
        <v>4019</v>
      </c>
      <c r="E195" s="1850" t="s">
        <v>4020</v>
      </c>
      <c r="F195" s="1850" t="s">
        <v>3561</v>
      </c>
      <c r="G195" s="1850" t="s">
        <v>22</v>
      </c>
      <c r="H195" s="1850" t="s">
        <v>22</v>
      </c>
      <c r="I195" s="1850" t="s">
        <v>977</v>
      </c>
    </row>
    <row customHeight="1" ht="11.25">
      <c r="A196" s="1850" t="s">
        <v>3524</v>
      </c>
      <c r="B196" s="1850" t="s">
        <v>16</v>
      </c>
      <c r="C196" s="1850" t="s">
        <v>4021</v>
      </c>
      <c r="D196" s="1850" t="s">
        <v>4019</v>
      </c>
      <c r="E196" s="1850" t="s">
        <v>4020</v>
      </c>
      <c r="F196" s="1850" t="s">
        <v>4022</v>
      </c>
      <c r="G196" s="1850" t="s">
        <v>22</v>
      </c>
      <c r="H196" s="1850" t="s">
        <v>22</v>
      </c>
      <c r="I196" s="1850" t="s">
        <v>977</v>
      </c>
    </row>
    <row customHeight="1" ht="11.25">
      <c r="A197" s="1850" t="s">
        <v>3524</v>
      </c>
      <c r="B197" s="1850" t="s">
        <v>16</v>
      </c>
      <c r="C197" s="1850" t="s">
        <v>4023</v>
      </c>
      <c r="D197" s="1850" t="s">
        <v>3980</v>
      </c>
      <c r="E197" s="1850" t="s">
        <v>49</v>
      </c>
      <c r="F197" s="1850" t="s">
        <v>4024</v>
      </c>
      <c r="G197" s="1850" t="s">
        <v>22</v>
      </c>
      <c r="H197" s="1850" t="s">
        <v>22</v>
      </c>
      <c r="I197" s="1850" t="s">
        <v>977</v>
      </c>
    </row>
    <row customHeight="1" ht="11.25">
      <c r="A198" s="1850" t="s">
        <v>3524</v>
      </c>
      <c r="B198" s="1850" t="s">
        <v>16</v>
      </c>
      <c r="C198" s="1850" t="s">
        <v>3979</v>
      </c>
      <c r="D198" s="1850" t="s">
        <v>3980</v>
      </c>
      <c r="E198" s="1850" t="s">
        <v>49</v>
      </c>
      <c r="F198" s="1850" t="s">
        <v>3981</v>
      </c>
      <c r="G198" s="1850" t="s">
        <v>22</v>
      </c>
      <c r="H198" s="1850" t="s">
        <v>22</v>
      </c>
      <c r="I198" s="1850" t="s">
        <v>977</v>
      </c>
    </row>
    <row customHeight="1" ht="11.25">
      <c r="A199" s="1850" t="s">
        <v>3524</v>
      </c>
      <c r="B199" s="1850" t="s">
        <v>16</v>
      </c>
      <c r="C199" s="1850" t="s">
        <v>4025</v>
      </c>
      <c r="D199" s="1850" t="s">
        <v>4026</v>
      </c>
      <c r="E199" s="1850" t="s">
        <v>4027</v>
      </c>
      <c r="F199" s="1850" t="s">
        <v>3573</v>
      </c>
      <c r="G199" s="1850" t="s">
        <v>22</v>
      </c>
      <c r="H199" s="1850" t="s">
        <v>22</v>
      </c>
      <c r="I199" s="1850" t="s">
        <v>977</v>
      </c>
    </row>
    <row customHeight="1" ht="11.25">
      <c r="A200" s="1850" t="s">
        <v>3524</v>
      </c>
      <c r="B200" s="1850" t="s">
        <v>16</v>
      </c>
      <c r="C200" s="1850" t="s">
        <v>4028</v>
      </c>
      <c r="D200" s="1850" t="s">
        <v>4029</v>
      </c>
      <c r="E200" s="1850" t="s">
        <v>4030</v>
      </c>
      <c r="F200" s="1850" t="s">
        <v>3573</v>
      </c>
      <c r="G200" s="1850" t="s">
        <v>4031</v>
      </c>
      <c r="H200" s="1850" t="s">
        <v>22</v>
      </c>
      <c r="I200" s="1850" t="s">
        <v>977</v>
      </c>
    </row>
    <row customHeight="1" ht="11.25">
      <c r="A201" s="1850" t="s">
        <v>3524</v>
      </c>
      <c r="B201" s="1850" t="s">
        <v>16</v>
      </c>
      <c r="C201" s="1850" t="s">
        <v>4032</v>
      </c>
      <c r="D201" s="1850" t="s">
        <v>4033</v>
      </c>
      <c r="E201" s="1850" t="s">
        <v>4034</v>
      </c>
      <c r="F201" s="1850" t="s">
        <v>3760</v>
      </c>
      <c r="G201" s="1850" t="s">
        <v>22</v>
      </c>
      <c r="H201" s="1850" t="s">
        <v>22</v>
      </c>
      <c r="I201" s="1850" t="s">
        <v>977</v>
      </c>
    </row>
    <row customHeight="1" ht="11.25">
      <c r="A202" s="1850" t="s">
        <v>3524</v>
      </c>
      <c r="B202" s="1850" t="s">
        <v>16</v>
      </c>
      <c r="C202" s="1850" t="s">
        <v>4035</v>
      </c>
      <c r="D202" s="1850" t="s">
        <v>4036</v>
      </c>
      <c r="E202" s="1850" t="s">
        <v>4037</v>
      </c>
      <c r="F202" s="1850" t="s">
        <v>3874</v>
      </c>
      <c r="G202" s="1850" t="s">
        <v>22</v>
      </c>
      <c r="H202" s="1850" t="s">
        <v>22</v>
      </c>
      <c r="I202" s="1850" t="s">
        <v>977</v>
      </c>
    </row>
    <row customHeight="1" ht="11.25">
      <c r="A203" s="1850" t="s">
        <v>3524</v>
      </c>
      <c r="B203" s="1850" t="s">
        <v>16</v>
      </c>
      <c r="C203" s="1850" t="s">
        <v>4038</v>
      </c>
      <c r="D203" s="1850" t="s">
        <v>4039</v>
      </c>
      <c r="E203" s="1850" t="s">
        <v>4040</v>
      </c>
      <c r="F203" s="1850" t="s">
        <v>3594</v>
      </c>
      <c r="G203" s="1850" t="s">
        <v>22</v>
      </c>
      <c r="H203" s="1850" t="s">
        <v>22</v>
      </c>
      <c r="I203" s="1850" t="s">
        <v>977</v>
      </c>
    </row>
    <row customHeight="1" ht="11.25">
      <c r="A204" s="1850" t="s">
        <v>3524</v>
      </c>
      <c r="B204" s="1850" t="s">
        <v>16</v>
      </c>
      <c r="C204" s="1850" t="s">
        <v>4041</v>
      </c>
      <c r="D204" s="1850" t="s">
        <v>4042</v>
      </c>
      <c r="E204" s="1850" t="s">
        <v>4043</v>
      </c>
      <c r="F204" s="1850" t="s">
        <v>3687</v>
      </c>
      <c r="G204" s="1850" t="s">
        <v>22</v>
      </c>
      <c r="H204" s="1850" t="s">
        <v>22</v>
      </c>
      <c r="I204" s="1850" t="s">
        <v>977</v>
      </c>
    </row>
    <row customHeight="1" ht="11.25">
      <c r="A205" s="1850" t="s">
        <v>3524</v>
      </c>
      <c r="B205" s="1850" t="s">
        <v>16</v>
      </c>
      <c r="C205" s="1850" t="s">
        <v>4044</v>
      </c>
      <c r="D205" s="1850" t="s">
        <v>4045</v>
      </c>
      <c r="E205" s="1850" t="s">
        <v>4046</v>
      </c>
      <c r="F205" s="1850" t="s">
        <v>4047</v>
      </c>
      <c r="G205" s="1850" t="s">
        <v>22</v>
      </c>
      <c r="H205" s="1850" t="s">
        <v>22</v>
      </c>
      <c r="I205" s="1850" t="s">
        <v>977</v>
      </c>
    </row>
    <row customHeight="1" ht="11.25">
      <c r="A206" s="1850" t="s">
        <v>3524</v>
      </c>
      <c r="B206" s="1850" t="s">
        <v>16</v>
      </c>
      <c r="C206" s="1850" t="s">
        <v>4048</v>
      </c>
      <c r="D206" s="1850" t="s">
        <v>4049</v>
      </c>
      <c r="E206" s="1850" t="s">
        <v>4050</v>
      </c>
      <c r="F206" s="1850" t="s">
        <v>3594</v>
      </c>
      <c r="G206" s="1850" t="s">
        <v>22</v>
      </c>
      <c r="H206" s="1850" t="s">
        <v>22</v>
      </c>
      <c r="I206" s="1850" t="s">
        <v>977</v>
      </c>
    </row>
    <row customHeight="1" ht="11.25">
      <c r="A207" s="1850" t="s">
        <v>3524</v>
      </c>
      <c r="B207" s="1850" t="s">
        <v>16</v>
      </c>
      <c r="C207" s="1850" t="s">
        <v>3684</v>
      </c>
      <c r="D207" s="1850" t="s">
        <v>3685</v>
      </c>
      <c r="E207" s="1850" t="s">
        <v>3686</v>
      </c>
      <c r="F207" s="1850" t="s">
        <v>3687</v>
      </c>
      <c r="G207" s="1850" t="s">
        <v>22</v>
      </c>
      <c r="H207" s="1850" t="s">
        <v>22</v>
      </c>
      <c r="I207" s="1850" t="s">
        <v>977</v>
      </c>
    </row>
    <row customHeight="1" ht="11.25">
      <c r="A208" s="1850" t="s">
        <v>3524</v>
      </c>
      <c r="B208" s="1850" t="s">
        <v>16</v>
      </c>
      <c r="C208" s="1850" t="s">
        <v>4051</v>
      </c>
      <c r="D208" s="1850" t="s">
        <v>4052</v>
      </c>
      <c r="E208" s="1850" t="s">
        <v>4053</v>
      </c>
      <c r="F208" s="1850" t="s">
        <v>3704</v>
      </c>
      <c r="G208" s="1850" t="s">
        <v>4054</v>
      </c>
      <c r="H208" s="1850" t="s">
        <v>22</v>
      </c>
      <c r="I208" s="1850" t="s">
        <v>977</v>
      </c>
    </row>
    <row customHeight="1" ht="11.25">
      <c r="A209" s="1850" t="s">
        <v>3524</v>
      </c>
      <c r="B209" s="1850" t="s">
        <v>16</v>
      </c>
      <c r="C209" s="1850" t="s">
        <v>4055</v>
      </c>
      <c r="D209" s="1850" t="s">
        <v>4056</v>
      </c>
      <c r="E209" s="1850" t="s">
        <v>4057</v>
      </c>
      <c r="F209" s="1850" t="s">
        <v>4058</v>
      </c>
      <c r="G209" s="1850" t="s">
        <v>22</v>
      </c>
      <c r="H209" s="1850" t="s">
        <v>22</v>
      </c>
      <c r="I209" s="1850" t="s">
        <v>977</v>
      </c>
    </row>
    <row customHeight="1" ht="11.25">
      <c r="A210" s="1850" t="s">
        <v>3524</v>
      </c>
      <c r="B210" s="1850" t="s">
        <v>16</v>
      </c>
      <c r="C210" s="1850" t="s">
        <v>4059</v>
      </c>
      <c r="D210" s="1850" t="s">
        <v>4060</v>
      </c>
      <c r="E210" s="1850" t="s">
        <v>4061</v>
      </c>
      <c r="F210" s="1850" t="s">
        <v>3573</v>
      </c>
      <c r="G210" s="1850" t="s">
        <v>4062</v>
      </c>
      <c r="H210" s="1850" t="s">
        <v>22</v>
      </c>
      <c r="I210" s="1850" t="s">
        <v>977</v>
      </c>
    </row>
    <row customHeight="1" ht="11.25">
      <c r="A211" s="1850" t="s">
        <v>3524</v>
      </c>
      <c r="B211" s="1850" t="s">
        <v>16</v>
      </c>
      <c r="C211" s="1850" t="s">
        <v>4063</v>
      </c>
      <c r="D211" s="1850" t="s">
        <v>4064</v>
      </c>
      <c r="E211" s="1850" t="s">
        <v>4065</v>
      </c>
      <c r="F211" s="1850" t="s">
        <v>3573</v>
      </c>
      <c r="G211" s="1850" t="s">
        <v>4066</v>
      </c>
      <c r="H211" s="1850" t="s">
        <v>22</v>
      </c>
      <c r="I211" s="1850" t="s">
        <v>977</v>
      </c>
    </row>
    <row customHeight="1" ht="11.25">
      <c r="A212" s="1850" t="s">
        <v>3524</v>
      </c>
      <c r="B212" s="1850" t="s">
        <v>16</v>
      </c>
      <c r="C212" s="1850" t="s">
        <v>3691</v>
      </c>
      <c r="D212" s="1850" t="s">
        <v>3692</v>
      </c>
      <c r="E212" s="1850" t="s">
        <v>3693</v>
      </c>
      <c r="F212" s="1850" t="s">
        <v>3694</v>
      </c>
      <c r="G212" s="1850" t="s">
        <v>22</v>
      </c>
      <c r="H212" s="1850" t="s">
        <v>22</v>
      </c>
      <c r="I212" s="1850" t="s">
        <v>977</v>
      </c>
    </row>
    <row customHeight="1" ht="11.25">
      <c r="A213" s="1850" t="s">
        <v>3524</v>
      </c>
      <c r="B213" s="1850" t="s">
        <v>16</v>
      </c>
      <c r="C213" s="1850" t="s">
        <v>3695</v>
      </c>
      <c r="D213" s="1850" t="s">
        <v>3696</v>
      </c>
      <c r="E213" s="1850" t="s">
        <v>3697</v>
      </c>
      <c r="F213" s="1850" t="s">
        <v>3569</v>
      </c>
      <c r="G213" s="1850" t="s">
        <v>22</v>
      </c>
      <c r="H213" s="1850" t="s">
        <v>22</v>
      </c>
      <c r="I213" s="1850" t="s">
        <v>977</v>
      </c>
    </row>
    <row customHeight="1" ht="11.25">
      <c r="A214" s="1850" t="s">
        <v>3524</v>
      </c>
      <c r="B214" s="1850" t="s">
        <v>16</v>
      </c>
      <c r="C214" s="1850" t="s">
        <v>3698</v>
      </c>
      <c r="D214" s="1850" t="s">
        <v>3699</v>
      </c>
      <c r="E214" s="1850" t="s">
        <v>3700</v>
      </c>
      <c r="F214" s="1850" t="s">
        <v>3569</v>
      </c>
      <c r="G214" s="1850" t="s">
        <v>22</v>
      </c>
      <c r="H214" s="1850" t="s">
        <v>22</v>
      </c>
      <c r="I214" s="1850" t="s">
        <v>977</v>
      </c>
    </row>
    <row customHeight="1" ht="11.25">
      <c r="A215" s="1850" t="s">
        <v>3524</v>
      </c>
      <c r="B215" s="1850" t="s">
        <v>16</v>
      </c>
      <c r="C215" s="1850" t="s">
        <v>3701</v>
      </c>
      <c r="D215" s="1850" t="s">
        <v>3702</v>
      </c>
      <c r="E215" s="1850" t="s">
        <v>3703</v>
      </c>
      <c r="F215" s="1850" t="s">
        <v>3704</v>
      </c>
      <c r="G215" s="1850" t="s">
        <v>22</v>
      </c>
      <c r="H215" s="1850" t="s">
        <v>22</v>
      </c>
      <c r="I215" s="1850" t="s">
        <v>977</v>
      </c>
    </row>
    <row customHeight="1" ht="11.25">
      <c r="A216" s="1850" t="s">
        <v>3524</v>
      </c>
      <c r="B216" s="1850" t="s">
        <v>16</v>
      </c>
      <c r="C216" s="1850" t="s">
        <v>4067</v>
      </c>
      <c r="D216" s="1850" t="s">
        <v>4068</v>
      </c>
      <c r="E216" s="1850" t="s">
        <v>4069</v>
      </c>
      <c r="F216" s="1850" t="s">
        <v>3639</v>
      </c>
      <c r="G216" s="1850" t="s">
        <v>22</v>
      </c>
      <c r="H216" s="1850" t="s">
        <v>22</v>
      </c>
      <c r="I216" s="1850" t="s">
        <v>977</v>
      </c>
    </row>
    <row customHeight="1" ht="11.25">
      <c r="A217" s="1850" t="s">
        <v>3524</v>
      </c>
      <c r="B217" s="1850" t="s">
        <v>16</v>
      </c>
      <c r="C217" s="1850" t="s">
        <v>4070</v>
      </c>
      <c r="D217" s="1850" t="s">
        <v>4071</v>
      </c>
      <c r="E217" s="1850" t="s">
        <v>4072</v>
      </c>
      <c r="F217" s="1850" t="s">
        <v>3602</v>
      </c>
      <c r="G217" s="1850" t="s">
        <v>4073</v>
      </c>
      <c r="H217" s="1850" t="s">
        <v>22</v>
      </c>
      <c r="I217" s="1850" t="s">
        <v>977</v>
      </c>
    </row>
    <row customHeight="1" ht="11.25">
      <c r="A218" s="1850" t="s">
        <v>3524</v>
      </c>
      <c r="B218" s="1850" t="s">
        <v>16</v>
      </c>
      <c r="C218" s="1850" t="s">
        <v>4074</v>
      </c>
      <c r="D218" s="1850" t="s">
        <v>4075</v>
      </c>
      <c r="E218" s="1850" t="s">
        <v>4076</v>
      </c>
      <c r="F218" s="1850" t="s">
        <v>3662</v>
      </c>
      <c r="G218" s="1850" t="s">
        <v>4077</v>
      </c>
      <c r="H218" s="1850" t="s">
        <v>22</v>
      </c>
      <c r="I218" s="1850" t="s">
        <v>977</v>
      </c>
    </row>
    <row customHeight="1" ht="11.25">
      <c r="A219" s="1850" t="s">
        <v>3524</v>
      </c>
      <c r="B219" s="1850" t="s">
        <v>16</v>
      </c>
      <c r="C219" s="1850" t="s">
        <v>3705</v>
      </c>
      <c r="D219" s="1850" t="s">
        <v>3706</v>
      </c>
      <c r="E219" s="1850" t="s">
        <v>3707</v>
      </c>
      <c r="F219" s="1850" t="s">
        <v>3573</v>
      </c>
      <c r="G219" s="1850" t="s">
        <v>22</v>
      </c>
      <c r="H219" s="1850" t="s">
        <v>22</v>
      </c>
      <c r="I219" s="1850" t="s">
        <v>977</v>
      </c>
    </row>
    <row customHeight="1" ht="11.25">
      <c r="A220" s="1850" t="s">
        <v>3524</v>
      </c>
      <c r="B220" s="1850" t="s">
        <v>16</v>
      </c>
      <c r="C220" s="1850" t="s">
        <v>4078</v>
      </c>
      <c r="D220" s="1850" t="s">
        <v>4079</v>
      </c>
      <c r="E220" s="1850" t="s">
        <v>4080</v>
      </c>
      <c r="F220" s="1850" t="s">
        <v>4047</v>
      </c>
      <c r="G220" s="1850" t="s">
        <v>22</v>
      </c>
      <c r="H220" s="1850" t="s">
        <v>22</v>
      </c>
      <c r="I220" s="1850" t="s">
        <v>977</v>
      </c>
    </row>
    <row customHeight="1" ht="11.25">
      <c r="A221" s="1850" t="s">
        <v>3524</v>
      </c>
      <c r="B221" s="1850" t="s">
        <v>16</v>
      </c>
      <c r="C221" s="1850" t="s">
        <v>3708</v>
      </c>
      <c r="D221" s="1850" t="s">
        <v>3709</v>
      </c>
      <c r="E221" s="1850" t="s">
        <v>3710</v>
      </c>
      <c r="F221" s="1850" t="s">
        <v>3694</v>
      </c>
      <c r="G221" s="1850" t="s">
        <v>22</v>
      </c>
      <c r="H221" s="1850" t="s">
        <v>22</v>
      </c>
      <c r="I221" s="1850" t="s">
        <v>977</v>
      </c>
    </row>
    <row customHeight="1" ht="11.25">
      <c r="A222" s="1850" t="s">
        <v>3524</v>
      </c>
      <c r="B222" s="1850" t="s">
        <v>16</v>
      </c>
      <c r="C222" s="1850" t="s">
        <v>4081</v>
      </c>
      <c r="D222" s="1850" t="s">
        <v>4082</v>
      </c>
      <c r="E222" s="1850" t="s">
        <v>4083</v>
      </c>
      <c r="F222" s="1850" t="s">
        <v>3602</v>
      </c>
      <c r="G222" s="1850" t="s">
        <v>22</v>
      </c>
      <c r="H222" s="1850" t="s">
        <v>22</v>
      </c>
      <c r="I222" s="1850" t="s">
        <v>977</v>
      </c>
    </row>
    <row customHeight="1" ht="11.25">
      <c r="A223" s="1850" t="s">
        <v>3524</v>
      </c>
      <c r="B223" s="1850" t="s">
        <v>16</v>
      </c>
      <c r="C223" s="1850" t="s">
        <v>4084</v>
      </c>
      <c r="D223" s="1850" t="s">
        <v>4085</v>
      </c>
      <c r="E223" s="1850" t="s">
        <v>4086</v>
      </c>
      <c r="F223" s="1850" t="s">
        <v>3956</v>
      </c>
      <c r="G223" s="1850" t="s">
        <v>22</v>
      </c>
      <c r="H223" s="1850" t="s">
        <v>22</v>
      </c>
      <c r="I223" s="1850" t="s">
        <v>977</v>
      </c>
    </row>
    <row customHeight="1" ht="11.25">
      <c r="A224" s="1850" t="s">
        <v>3524</v>
      </c>
      <c r="B224" s="1850" t="s">
        <v>16</v>
      </c>
      <c r="C224" s="1850" t="s">
        <v>4087</v>
      </c>
      <c r="D224" s="1850" t="s">
        <v>4088</v>
      </c>
      <c r="E224" s="1850" t="s">
        <v>4089</v>
      </c>
      <c r="F224" s="1850" t="s">
        <v>3531</v>
      </c>
      <c r="G224" s="1850" t="s">
        <v>22</v>
      </c>
      <c r="H224" s="1850" t="s">
        <v>22</v>
      </c>
      <c r="I224" s="1850" t="s">
        <v>977</v>
      </c>
    </row>
    <row customHeight="1" ht="11.25">
      <c r="A225" s="1850" t="s">
        <v>3524</v>
      </c>
      <c r="B225" s="1850" t="s">
        <v>16</v>
      </c>
      <c r="C225" s="1850" t="s">
        <v>3711</v>
      </c>
      <c r="D225" s="1850" t="s">
        <v>3712</v>
      </c>
      <c r="E225" s="1850" t="s">
        <v>3713</v>
      </c>
      <c r="F225" s="1850" t="s">
        <v>3714</v>
      </c>
      <c r="G225" s="1850" t="s">
        <v>22</v>
      </c>
      <c r="H225" s="1850" t="s">
        <v>22</v>
      </c>
      <c r="I225" s="1850" t="s">
        <v>977</v>
      </c>
    </row>
    <row customHeight="1" ht="11.25">
      <c r="A226" s="1850" t="s">
        <v>3524</v>
      </c>
      <c r="B226" s="1850" t="s">
        <v>16</v>
      </c>
      <c r="C226" s="1850" t="s">
        <v>4090</v>
      </c>
      <c r="D226" s="1850" t="s">
        <v>4091</v>
      </c>
      <c r="E226" s="1850" t="s">
        <v>4092</v>
      </c>
      <c r="F226" s="1850" t="s">
        <v>3956</v>
      </c>
      <c r="G226" s="1850" t="s">
        <v>22</v>
      </c>
      <c r="H226" s="1850" t="s">
        <v>22</v>
      </c>
      <c r="I226" s="1850" t="s">
        <v>977</v>
      </c>
    </row>
    <row customHeight="1" ht="11.25">
      <c r="A227" s="1850" t="s">
        <v>3524</v>
      </c>
      <c r="B227" s="1850" t="s">
        <v>16</v>
      </c>
      <c r="C227" s="1850" t="s">
        <v>3715</v>
      </c>
      <c r="D227" s="1850" t="s">
        <v>3716</v>
      </c>
      <c r="E227" s="1850" t="s">
        <v>3717</v>
      </c>
      <c r="F227" s="1850" t="s">
        <v>51</v>
      </c>
      <c r="G227" s="1850" t="s">
        <v>22</v>
      </c>
      <c r="H227" s="1850" t="s">
        <v>22</v>
      </c>
      <c r="I227" s="1850" t="s">
        <v>977</v>
      </c>
    </row>
    <row customHeight="1" ht="11.25">
      <c r="A228" s="1850" t="s">
        <v>3524</v>
      </c>
      <c r="B228" s="1850" t="s">
        <v>16</v>
      </c>
      <c r="C228" s="1850" t="s">
        <v>3725</v>
      </c>
      <c r="D228" s="1850" t="s">
        <v>3726</v>
      </c>
      <c r="E228" s="1850" t="s">
        <v>3727</v>
      </c>
      <c r="F228" s="1850" t="s">
        <v>3728</v>
      </c>
      <c r="G228" s="1850" t="s">
        <v>22</v>
      </c>
      <c r="H228" s="1850" t="s">
        <v>22</v>
      </c>
      <c r="I228" s="1850" t="s">
        <v>977</v>
      </c>
    </row>
    <row customHeight="1" ht="11.25">
      <c r="A229" s="1850" t="s">
        <v>3524</v>
      </c>
      <c r="B229" s="1850" t="s">
        <v>16</v>
      </c>
      <c r="C229" s="1850" t="s">
        <v>4093</v>
      </c>
      <c r="D229" s="1850" t="s">
        <v>4094</v>
      </c>
      <c r="E229" s="1850" t="s">
        <v>3547</v>
      </c>
      <c r="F229" s="1850" t="s">
        <v>4095</v>
      </c>
      <c r="G229" s="1850" t="s">
        <v>22</v>
      </c>
      <c r="H229" s="1850" t="s">
        <v>22</v>
      </c>
      <c r="I229" s="1850" t="s">
        <v>977</v>
      </c>
    </row>
    <row customHeight="1" ht="11.25">
      <c r="A230" s="1850" t="s">
        <v>3524</v>
      </c>
      <c r="B230" s="1850" t="s">
        <v>16</v>
      </c>
      <c r="C230" s="1850" t="s">
        <v>4096</v>
      </c>
      <c r="D230" s="1850" t="s">
        <v>4097</v>
      </c>
      <c r="E230" s="1850" t="s">
        <v>4098</v>
      </c>
      <c r="F230" s="1850" t="s">
        <v>3531</v>
      </c>
      <c r="G230" s="1850" t="s">
        <v>22</v>
      </c>
      <c r="H230" s="1850" t="s">
        <v>22</v>
      </c>
      <c r="I230" s="1850" t="s">
        <v>977</v>
      </c>
    </row>
    <row customHeight="1" ht="11.25">
      <c r="A231" s="1850" t="s">
        <v>3524</v>
      </c>
      <c r="B231" s="1850" t="s">
        <v>16</v>
      </c>
      <c r="C231" s="1850" t="s">
        <v>3742</v>
      </c>
      <c r="D231" s="1850" t="s">
        <v>3743</v>
      </c>
      <c r="E231" s="1850" t="s">
        <v>3744</v>
      </c>
      <c r="F231" s="1850" t="s">
        <v>3569</v>
      </c>
      <c r="G231" s="1850" t="s">
        <v>22</v>
      </c>
      <c r="H231" s="1850" t="s">
        <v>22</v>
      </c>
      <c r="I231" s="1850" t="s">
        <v>977</v>
      </c>
    </row>
    <row customHeight="1" ht="11.25">
      <c r="A232" s="1850" t="s">
        <v>3524</v>
      </c>
      <c r="B232" s="1850" t="s">
        <v>16</v>
      </c>
      <c r="C232" s="1850" t="s">
        <v>4099</v>
      </c>
      <c r="D232" s="1850" t="s">
        <v>4100</v>
      </c>
      <c r="E232" s="1850" t="s">
        <v>4101</v>
      </c>
      <c r="F232" s="1850" t="s">
        <v>3573</v>
      </c>
      <c r="G232" s="1850" t="s">
        <v>4102</v>
      </c>
      <c r="H232" s="1850" t="s">
        <v>22</v>
      </c>
      <c r="I232" s="1850" t="s">
        <v>977</v>
      </c>
    </row>
    <row customHeight="1" ht="11.25">
      <c r="A233" s="1850" t="s">
        <v>3524</v>
      </c>
      <c r="B233" s="1850" t="s">
        <v>16</v>
      </c>
      <c r="C233" s="1850" t="s">
        <v>4103</v>
      </c>
      <c r="D233" s="1850" t="s">
        <v>4104</v>
      </c>
      <c r="E233" s="1850" t="s">
        <v>4105</v>
      </c>
      <c r="F233" s="1850" t="s">
        <v>3585</v>
      </c>
      <c r="G233" s="1850" t="s">
        <v>4106</v>
      </c>
      <c r="H233" s="1850" t="s">
        <v>22</v>
      </c>
      <c r="I233" s="1850" t="s">
        <v>977</v>
      </c>
    </row>
    <row customHeight="1" ht="11.25">
      <c r="A234" s="1850" t="s">
        <v>3524</v>
      </c>
      <c r="B234" s="1850" t="s">
        <v>16</v>
      </c>
      <c r="C234" s="1850" t="s">
        <v>4107</v>
      </c>
      <c r="D234" s="1850" t="s">
        <v>4108</v>
      </c>
      <c r="E234" s="1850" t="s">
        <v>4109</v>
      </c>
      <c r="F234" s="1850" t="s">
        <v>3539</v>
      </c>
      <c r="G234" s="1850" t="s">
        <v>4110</v>
      </c>
      <c r="H234" s="1850" t="s">
        <v>22</v>
      </c>
      <c r="I234" s="1850" t="s">
        <v>977</v>
      </c>
    </row>
    <row customHeight="1" ht="11.25">
      <c r="A235" s="1850" t="s">
        <v>3524</v>
      </c>
      <c r="B235" s="1850" t="s">
        <v>16</v>
      </c>
      <c r="C235" s="1850" t="s">
        <v>4111</v>
      </c>
      <c r="D235" s="1850" t="s">
        <v>4112</v>
      </c>
      <c r="E235" s="1850" t="s">
        <v>4113</v>
      </c>
      <c r="F235" s="1850" t="s">
        <v>4114</v>
      </c>
      <c r="G235" s="1850" t="s">
        <v>22</v>
      </c>
      <c r="H235" s="1850" t="s">
        <v>22</v>
      </c>
      <c r="I235" s="1850" t="s">
        <v>977</v>
      </c>
    </row>
    <row customHeight="1" ht="11.25">
      <c r="A236" s="1850" t="s">
        <v>3524</v>
      </c>
      <c r="B236" s="1850" t="s">
        <v>16</v>
      </c>
      <c r="C236" s="1850" t="s">
        <v>4115</v>
      </c>
      <c r="D236" s="1850" t="s">
        <v>4116</v>
      </c>
      <c r="E236" s="1850" t="s">
        <v>4117</v>
      </c>
      <c r="F236" s="1850" t="s">
        <v>3535</v>
      </c>
      <c r="G236" s="1850" t="s">
        <v>4118</v>
      </c>
      <c r="H236" s="1850" t="s">
        <v>22</v>
      </c>
      <c r="I236" s="1850" t="s">
        <v>977</v>
      </c>
    </row>
    <row customHeight="1" ht="11.25">
      <c r="A237" s="1850" t="s">
        <v>3524</v>
      </c>
      <c r="B237" s="1850" t="s">
        <v>16</v>
      </c>
      <c r="C237" s="1850" t="s">
        <v>4119</v>
      </c>
      <c r="D237" s="1850" t="s">
        <v>4120</v>
      </c>
      <c r="E237" s="1850" t="s">
        <v>4121</v>
      </c>
      <c r="F237" s="1850" t="s">
        <v>3561</v>
      </c>
      <c r="G237" s="1850" t="s">
        <v>22</v>
      </c>
      <c r="H237" s="1850" t="s">
        <v>22</v>
      </c>
      <c r="I237" s="1850" t="s">
        <v>977</v>
      </c>
    </row>
    <row customHeight="1" ht="11.25">
      <c r="A238" s="1850" t="s">
        <v>3524</v>
      </c>
      <c r="B238" s="1850" t="s">
        <v>16</v>
      </c>
      <c r="C238" s="1850" t="s">
        <v>4122</v>
      </c>
      <c r="D238" s="1850" t="s">
        <v>4123</v>
      </c>
      <c r="E238" s="1850" t="s">
        <v>4124</v>
      </c>
      <c r="F238" s="1850" t="s">
        <v>4125</v>
      </c>
      <c r="G238" s="1850" t="s">
        <v>22</v>
      </c>
      <c r="H238" s="1850" t="s">
        <v>22</v>
      </c>
      <c r="I238" s="1850" t="s">
        <v>977</v>
      </c>
    </row>
    <row customHeight="1" ht="11.25">
      <c r="A239" s="1850" t="s">
        <v>3524</v>
      </c>
      <c r="B239" s="1850" t="s">
        <v>16</v>
      </c>
      <c r="C239" s="1850" t="s">
        <v>4126</v>
      </c>
      <c r="D239" s="1850" t="s">
        <v>4127</v>
      </c>
      <c r="E239" s="1850" t="s">
        <v>4128</v>
      </c>
      <c r="F239" s="1850" t="s">
        <v>3930</v>
      </c>
      <c r="G239" s="1850" t="s">
        <v>22</v>
      </c>
      <c r="H239" s="1850" t="s">
        <v>22</v>
      </c>
      <c r="I239" s="1850" t="s">
        <v>977</v>
      </c>
    </row>
    <row customHeight="1" ht="11.25">
      <c r="A240" s="1850" t="s">
        <v>3524</v>
      </c>
      <c r="B240" s="1850" t="s">
        <v>16</v>
      </c>
      <c r="C240" s="1850" t="s">
        <v>4129</v>
      </c>
      <c r="D240" s="1850" t="s">
        <v>4130</v>
      </c>
      <c r="E240" s="1850" t="s">
        <v>4131</v>
      </c>
      <c r="F240" s="1850" t="s">
        <v>3956</v>
      </c>
      <c r="G240" s="1850" t="s">
        <v>4132</v>
      </c>
      <c r="H240" s="1850" t="s">
        <v>22</v>
      </c>
      <c r="I240" s="1850" t="s">
        <v>977</v>
      </c>
    </row>
    <row customHeight="1" ht="11.25">
      <c r="A241" s="1850" t="s">
        <v>3524</v>
      </c>
      <c r="B241" s="1850" t="s">
        <v>16</v>
      </c>
      <c r="C241" s="1850" t="s">
        <v>3757</v>
      </c>
      <c r="D241" s="1850" t="s">
        <v>3758</v>
      </c>
      <c r="E241" s="1850" t="s">
        <v>3759</v>
      </c>
      <c r="F241" s="1850" t="s">
        <v>3760</v>
      </c>
      <c r="G241" s="1850" t="s">
        <v>3761</v>
      </c>
      <c r="H241" s="1850" t="s">
        <v>3762</v>
      </c>
      <c r="I241" s="1850" t="s">
        <v>977</v>
      </c>
    </row>
    <row customHeight="1" ht="11.25">
      <c r="A242" s="1850" t="s">
        <v>3524</v>
      </c>
      <c r="B242" s="1850" t="s">
        <v>16</v>
      </c>
      <c r="C242" s="1850" t="s">
        <v>4133</v>
      </c>
      <c r="D242" s="1850" t="s">
        <v>4134</v>
      </c>
      <c r="E242" s="1850" t="s">
        <v>4135</v>
      </c>
      <c r="F242" s="1850" t="s">
        <v>3573</v>
      </c>
      <c r="G242" s="1850" t="s">
        <v>22</v>
      </c>
      <c r="H242" s="1850" t="s">
        <v>22</v>
      </c>
      <c r="I242" s="1850" t="s">
        <v>977</v>
      </c>
    </row>
    <row customHeight="1" ht="11.25">
      <c r="A243" s="1850" t="s">
        <v>3524</v>
      </c>
      <c r="B243" s="1850" t="s">
        <v>16</v>
      </c>
      <c r="C243" s="1850" t="s">
        <v>4136</v>
      </c>
      <c r="D243" s="1850" t="s">
        <v>4137</v>
      </c>
      <c r="E243" s="1850" t="s">
        <v>4138</v>
      </c>
      <c r="F243" s="1850" t="s">
        <v>3760</v>
      </c>
      <c r="G243" s="1850" t="s">
        <v>22</v>
      </c>
      <c r="H243" s="1850" t="s">
        <v>22</v>
      </c>
      <c r="I243" s="1850" t="s">
        <v>977</v>
      </c>
    </row>
    <row customHeight="1" ht="11.25">
      <c r="A244" s="1850" t="s">
        <v>3524</v>
      </c>
      <c r="B244" s="1850" t="s">
        <v>16</v>
      </c>
      <c r="C244" s="1850" t="s">
        <v>4139</v>
      </c>
      <c r="D244" s="1850" t="s">
        <v>4140</v>
      </c>
      <c r="E244" s="1850" t="s">
        <v>4141</v>
      </c>
      <c r="F244" s="1850" t="s">
        <v>3527</v>
      </c>
      <c r="G244" s="1850" t="s">
        <v>22</v>
      </c>
      <c r="H244" s="1850" t="s">
        <v>22</v>
      </c>
      <c r="I244" s="1850" t="s">
        <v>977</v>
      </c>
    </row>
    <row customHeight="1" ht="11.25">
      <c r="A245" s="1850" t="s">
        <v>3524</v>
      </c>
      <c r="B245" s="1850" t="s">
        <v>16</v>
      </c>
      <c r="C245" s="1850" t="s">
        <v>3771</v>
      </c>
      <c r="D245" s="1850" t="s">
        <v>3772</v>
      </c>
      <c r="E245" s="1850" t="s">
        <v>3773</v>
      </c>
      <c r="F245" s="1850" t="s">
        <v>3774</v>
      </c>
      <c r="G245" s="1850" t="s">
        <v>22</v>
      </c>
      <c r="H245" s="1850" t="s">
        <v>22</v>
      </c>
      <c r="I245" s="1850" t="s">
        <v>977</v>
      </c>
    </row>
    <row customHeight="1" ht="11.25">
      <c r="A246" s="1850" t="s">
        <v>3524</v>
      </c>
      <c r="B246" s="1850" t="s">
        <v>16</v>
      </c>
      <c r="C246" s="1850" t="s">
        <v>4142</v>
      </c>
      <c r="D246" s="1850" t="s">
        <v>4143</v>
      </c>
      <c r="E246" s="1850" t="s">
        <v>4144</v>
      </c>
      <c r="F246" s="1850" t="s">
        <v>3531</v>
      </c>
      <c r="G246" s="1850" t="s">
        <v>22</v>
      </c>
      <c r="H246" s="1850" t="s">
        <v>22</v>
      </c>
      <c r="I246" s="1850" t="s">
        <v>977</v>
      </c>
    </row>
    <row customHeight="1" ht="11.25">
      <c r="A247" s="1850" t="s">
        <v>3524</v>
      </c>
      <c r="B247" s="1850" t="s">
        <v>16</v>
      </c>
      <c r="C247" s="1850" t="s">
        <v>3775</v>
      </c>
      <c r="D247" s="1850" t="s">
        <v>3776</v>
      </c>
      <c r="E247" s="1850" t="s">
        <v>3777</v>
      </c>
      <c r="F247" s="1850" t="s">
        <v>3760</v>
      </c>
      <c r="G247" s="1850" t="s">
        <v>22</v>
      </c>
      <c r="H247" s="1850" t="s">
        <v>22</v>
      </c>
      <c r="I247" s="1850" t="s">
        <v>977</v>
      </c>
    </row>
    <row customHeight="1" ht="11.25">
      <c r="A248" s="1850" t="s">
        <v>3524</v>
      </c>
      <c r="B248" s="1850" t="s">
        <v>16</v>
      </c>
      <c r="C248" s="1850" t="s">
        <v>3781</v>
      </c>
      <c r="D248" s="1850" t="s">
        <v>3782</v>
      </c>
      <c r="E248" s="1850" t="s">
        <v>3783</v>
      </c>
      <c r="F248" s="1850" t="s">
        <v>3760</v>
      </c>
      <c r="G248" s="1850" t="s">
        <v>22</v>
      </c>
      <c r="H248" s="1850" t="s">
        <v>22</v>
      </c>
      <c r="I248" s="1850" t="s">
        <v>977</v>
      </c>
    </row>
    <row customHeight="1" ht="11.25">
      <c r="A249" s="1850" t="s">
        <v>3524</v>
      </c>
      <c r="B249" s="1850" t="s">
        <v>16</v>
      </c>
      <c r="C249" s="1850" t="s">
        <v>4145</v>
      </c>
      <c r="D249" s="1850" t="s">
        <v>4146</v>
      </c>
      <c r="E249" s="1850" t="s">
        <v>4147</v>
      </c>
      <c r="F249" s="1850" t="s">
        <v>3760</v>
      </c>
      <c r="G249" s="1850" t="s">
        <v>22</v>
      </c>
      <c r="H249" s="1850" t="s">
        <v>22</v>
      </c>
      <c r="I249" s="1850" t="s">
        <v>977</v>
      </c>
    </row>
    <row customHeight="1" ht="11.25">
      <c r="A250" s="1850" t="s">
        <v>3524</v>
      </c>
      <c r="B250" s="1850" t="s">
        <v>16</v>
      </c>
      <c r="C250" s="1850" t="s">
        <v>4148</v>
      </c>
      <c r="D250" s="1850" t="s">
        <v>4149</v>
      </c>
      <c r="E250" s="1850" t="s">
        <v>4150</v>
      </c>
      <c r="F250" s="1850" t="s">
        <v>3714</v>
      </c>
      <c r="G250" s="1850" t="s">
        <v>4151</v>
      </c>
      <c r="H250" s="1850" t="s">
        <v>22</v>
      </c>
      <c r="I250" s="1850" t="s">
        <v>977</v>
      </c>
    </row>
    <row customHeight="1" ht="11.25">
      <c r="A251" s="1850" t="s">
        <v>3524</v>
      </c>
      <c r="B251" s="1850" t="s">
        <v>16</v>
      </c>
      <c r="C251" s="1850" t="s">
        <v>4152</v>
      </c>
      <c r="D251" s="1850" t="s">
        <v>4153</v>
      </c>
      <c r="E251" s="1850" t="s">
        <v>4154</v>
      </c>
      <c r="F251" s="1850" t="s">
        <v>3531</v>
      </c>
      <c r="G251" s="1850" t="s">
        <v>4155</v>
      </c>
      <c r="H251" s="1850" t="s">
        <v>4156</v>
      </c>
      <c r="I251" s="1850" t="s">
        <v>977</v>
      </c>
    </row>
    <row customHeight="1" ht="11.25">
      <c r="A252" s="1850" t="s">
        <v>3524</v>
      </c>
      <c r="B252" s="1850" t="s">
        <v>16</v>
      </c>
      <c r="C252" s="1850" t="s">
        <v>4157</v>
      </c>
      <c r="D252" s="1850" t="s">
        <v>4158</v>
      </c>
      <c r="E252" s="1850" t="s">
        <v>4159</v>
      </c>
      <c r="F252" s="1850" t="s">
        <v>3670</v>
      </c>
      <c r="G252" s="1850" t="s">
        <v>22</v>
      </c>
      <c r="H252" s="1850" t="s">
        <v>22</v>
      </c>
      <c r="I252" s="1850" t="s">
        <v>977</v>
      </c>
    </row>
    <row customHeight="1" ht="11.25">
      <c r="A253" s="1850" t="s">
        <v>3524</v>
      </c>
      <c r="B253" s="1850" t="s">
        <v>16</v>
      </c>
      <c r="C253" s="1850" t="s">
        <v>4160</v>
      </c>
      <c r="D253" s="1850" t="s">
        <v>4161</v>
      </c>
      <c r="E253" s="1850" t="s">
        <v>4162</v>
      </c>
      <c r="F253" s="1850" t="s">
        <v>3956</v>
      </c>
      <c r="G253" s="1850" t="s">
        <v>4163</v>
      </c>
      <c r="H253" s="1850" t="s">
        <v>22</v>
      </c>
      <c r="I253" s="1850" t="s">
        <v>977</v>
      </c>
    </row>
    <row customHeight="1" ht="11.25">
      <c r="A254" s="1850" t="s">
        <v>3524</v>
      </c>
      <c r="B254" s="1850" t="s">
        <v>16</v>
      </c>
      <c r="C254" s="1850" t="s">
        <v>4164</v>
      </c>
      <c r="D254" s="1850" t="s">
        <v>4165</v>
      </c>
      <c r="E254" s="1850" t="s">
        <v>4166</v>
      </c>
      <c r="F254" s="1850" t="s">
        <v>3594</v>
      </c>
      <c r="G254" s="1850" t="s">
        <v>4167</v>
      </c>
      <c r="H254" s="1850" t="s">
        <v>22</v>
      </c>
      <c r="I254" s="1850" t="s">
        <v>977</v>
      </c>
    </row>
    <row customHeight="1" ht="11.25">
      <c r="A255" s="1850" t="s">
        <v>3524</v>
      </c>
      <c r="B255" s="1850" t="s">
        <v>16</v>
      </c>
      <c r="C255" s="1850" t="s">
        <v>4168</v>
      </c>
      <c r="D255" s="1850" t="s">
        <v>4169</v>
      </c>
      <c r="E255" s="1850" t="s">
        <v>4170</v>
      </c>
      <c r="F255" s="1850" t="s">
        <v>3539</v>
      </c>
      <c r="G255" s="1850" t="s">
        <v>4171</v>
      </c>
      <c r="H255" s="1850" t="s">
        <v>22</v>
      </c>
      <c r="I255" s="1850" t="s">
        <v>977</v>
      </c>
    </row>
    <row customHeight="1" ht="11.25">
      <c r="A256" s="1850" t="s">
        <v>3524</v>
      </c>
      <c r="B256" s="1850" t="s">
        <v>16</v>
      </c>
      <c r="C256" s="1850" t="s">
        <v>3793</v>
      </c>
      <c r="D256" s="1850" t="s">
        <v>3794</v>
      </c>
      <c r="E256" s="1850" t="s">
        <v>3795</v>
      </c>
      <c r="F256" s="1850" t="s">
        <v>3760</v>
      </c>
      <c r="G256" s="1850" t="s">
        <v>22</v>
      </c>
      <c r="H256" s="1850" t="s">
        <v>22</v>
      </c>
      <c r="I256" s="1850" t="s">
        <v>977</v>
      </c>
    </row>
    <row customHeight="1" ht="11.25">
      <c r="A257" s="1850" t="s">
        <v>3524</v>
      </c>
      <c r="B257" s="1850" t="s">
        <v>16</v>
      </c>
      <c r="C257" s="1850" t="s">
        <v>4172</v>
      </c>
      <c r="D257" s="1850" t="s">
        <v>4173</v>
      </c>
      <c r="E257" s="1850" t="s">
        <v>4174</v>
      </c>
      <c r="F257" s="1850" t="s">
        <v>3714</v>
      </c>
      <c r="G257" s="1850" t="s">
        <v>22</v>
      </c>
      <c r="H257" s="1850" t="s">
        <v>22</v>
      </c>
      <c r="I257" s="1850" t="s">
        <v>977</v>
      </c>
    </row>
    <row customHeight="1" ht="11.25">
      <c r="A258" s="1850" t="s">
        <v>3524</v>
      </c>
      <c r="B258" s="1850" t="s">
        <v>16</v>
      </c>
      <c r="C258" s="1850" t="s">
        <v>4175</v>
      </c>
      <c r="D258" s="1850" t="s">
        <v>4176</v>
      </c>
      <c r="E258" s="1850" t="s">
        <v>4177</v>
      </c>
      <c r="F258" s="1850" t="s">
        <v>3585</v>
      </c>
      <c r="G258" s="1850" t="s">
        <v>4178</v>
      </c>
      <c r="H258" s="1850" t="s">
        <v>22</v>
      </c>
      <c r="I258" s="1850" t="s">
        <v>977</v>
      </c>
    </row>
    <row customHeight="1" ht="11.25">
      <c r="A259" s="1850" t="s">
        <v>3524</v>
      </c>
      <c r="B259" s="1850" t="s">
        <v>16</v>
      </c>
      <c r="C259" s="1850" t="s">
        <v>3810</v>
      </c>
      <c r="D259" s="1850" t="s">
        <v>3811</v>
      </c>
      <c r="E259" s="1850" t="s">
        <v>3812</v>
      </c>
      <c r="F259" s="1850" t="s">
        <v>3573</v>
      </c>
      <c r="G259" s="1850" t="s">
        <v>22</v>
      </c>
      <c r="H259" s="1850" t="s">
        <v>22</v>
      </c>
      <c r="I259" s="1850" t="s">
        <v>977</v>
      </c>
    </row>
    <row customHeight="1" ht="11.25">
      <c r="A260" s="1850" t="s">
        <v>3524</v>
      </c>
      <c r="B260" s="1850" t="s">
        <v>16</v>
      </c>
      <c r="C260" s="1850" t="s">
        <v>3813</v>
      </c>
      <c r="D260" s="1850" t="s">
        <v>3814</v>
      </c>
      <c r="E260" s="1850" t="s">
        <v>3815</v>
      </c>
      <c r="F260" s="1850" t="s">
        <v>3531</v>
      </c>
      <c r="G260" s="1850" t="s">
        <v>22</v>
      </c>
      <c r="H260" s="1850" t="s">
        <v>22</v>
      </c>
      <c r="I260" s="1850" t="s">
        <v>977</v>
      </c>
    </row>
    <row customHeight="1" ht="11.25">
      <c r="A261" s="1850" t="s">
        <v>3524</v>
      </c>
      <c r="B261" s="1850" t="s">
        <v>16</v>
      </c>
      <c r="C261" s="1850" t="s">
        <v>3828</v>
      </c>
      <c r="D261" s="1850" t="s">
        <v>3829</v>
      </c>
      <c r="E261" s="1850" t="s">
        <v>3830</v>
      </c>
      <c r="F261" s="1850" t="s">
        <v>3735</v>
      </c>
      <c r="G261" s="1850" t="s">
        <v>3831</v>
      </c>
      <c r="H261" s="1850" t="s">
        <v>22</v>
      </c>
      <c r="I261" s="1850" t="s">
        <v>977</v>
      </c>
    </row>
    <row customHeight="1" ht="11.25">
      <c r="A262" s="1850" t="s">
        <v>3524</v>
      </c>
      <c r="B262" s="1850" t="s">
        <v>16</v>
      </c>
      <c r="C262" s="1850" t="s">
        <v>4179</v>
      </c>
      <c r="D262" s="1850" t="s">
        <v>4180</v>
      </c>
      <c r="E262" s="1850" t="s">
        <v>4181</v>
      </c>
      <c r="F262" s="1850" t="s">
        <v>3721</v>
      </c>
      <c r="G262" s="1850" t="s">
        <v>22</v>
      </c>
      <c r="H262" s="1850" t="s">
        <v>22</v>
      </c>
      <c r="I262" s="1850" t="s">
        <v>977</v>
      </c>
    </row>
    <row customHeight="1" ht="11.25">
      <c r="A263" s="1850" t="s">
        <v>3524</v>
      </c>
      <c r="B263" s="1850" t="s">
        <v>16</v>
      </c>
      <c r="C263" s="1850" t="s">
        <v>4182</v>
      </c>
      <c r="D263" s="1850" t="s">
        <v>4183</v>
      </c>
      <c r="E263" s="1850" t="s">
        <v>4184</v>
      </c>
      <c r="F263" s="1850" t="s">
        <v>3670</v>
      </c>
      <c r="G263" s="1850" t="s">
        <v>22</v>
      </c>
      <c r="H263" s="1850" t="s">
        <v>22</v>
      </c>
      <c r="I263" s="1850" t="s">
        <v>977</v>
      </c>
    </row>
    <row customHeight="1" ht="11.25">
      <c r="A264" s="1850" t="s">
        <v>3524</v>
      </c>
      <c r="B264" s="1850" t="s">
        <v>16</v>
      </c>
      <c r="C264" s="1850" t="s">
        <v>3844</v>
      </c>
      <c r="D264" s="1850" t="s">
        <v>3845</v>
      </c>
      <c r="E264" s="1850" t="s">
        <v>3846</v>
      </c>
      <c r="F264" s="1850" t="s">
        <v>3531</v>
      </c>
      <c r="G264" s="1850" t="s">
        <v>22</v>
      </c>
      <c r="H264" s="1850" t="s">
        <v>22</v>
      </c>
      <c r="I264" s="1850" t="s">
        <v>977</v>
      </c>
    </row>
    <row customHeight="1" ht="11.25">
      <c r="A265" s="1850" t="s">
        <v>3524</v>
      </c>
      <c r="B265" s="1850" t="s">
        <v>16</v>
      </c>
      <c r="C265" s="1850" t="s">
        <v>4185</v>
      </c>
      <c r="D265" s="1850" t="s">
        <v>4186</v>
      </c>
      <c r="E265" s="1850" t="s">
        <v>4187</v>
      </c>
      <c r="F265" s="1850" t="s">
        <v>4188</v>
      </c>
      <c r="G265" s="1850" t="s">
        <v>22</v>
      </c>
      <c r="H265" s="1850" t="s">
        <v>22</v>
      </c>
      <c r="I265" s="1850" t="s">
        <v>977</v>
      </c>
    </row>
    <row customHeight="1" ht="11.25">
      <c r="A266" s="1850" t="s">
        <v>3524</v>
      </c>
      <c r="B266" s="1850" t="s">
        <v>16</v>
      </c>
      <c r="C266" s="1850" t="s">
        <v>4189</v>
      </c>
      <c r="D266" s="1850" t="s">
        <v>4190</v>
      </c>
      <c r="E266" s="1850" t="s">
        <v>4191</v>
      </c>
      <c r="F266" s="1850" t="s">
        <v>3735</v>
      </c>
      <c r="G266" s="1850" t="s">
        <v>22</v>
      </c>
      <c r="H266" s="1850" t="s">
        <v>22</v>
      </c>
      <c r="I266" s="1850" t="s">
        <v>977</v>
      </c>
    </row>
    <row customHeight="1" ht="11.25">
      <c r="A267" s="1850" t="s">
        <v>3524</v>
      </c>
      <c r="B267" s="1850" t="s">
        <v>16</v>
      </c>
      <c r="C267" s="1850" t="s">
        <v>4192</v>
      </c>
      <c r="D267" s="1850" t="s">
        <v>4193</v>
      </c>
      <c r="E267" s="1850" t="s">
        <v>4194</v>
      </c>
      <c r="F267" s="1850" t="s">
        <v>3561</v>
      </c>
      <c r="G267" s="1850" t="s">
        <v>22</v>
      </c>
      <c r="H267" s="1850" t="s">
        <v>22</v>
      </c>
      <c r="I267" s="1850" t="s">
        <v>977</v>
      </c>
    </row>
    <row customHeight="1" ht="11.25">
      <c r="A268" s="1850" t="s">
        <v>3524</v>
      </c>
      <c r="B268" s="1850" t="s">
        <v>16</v>
      </c>
      <c r="C268" s="1850" t="s">
        <v>3847</v>
      </c>
      <c r="D268" s="1850" t="s">
        <v>3848</v>
      </c>
      <c r="E268" s="1850" t="s">
        <v>3849</v>
      </c>
      <c r="F268" s="1850" t="s">
        <v>3714</v>
      </c>
      <c r="G268" s="1850" t="s">
        <v>3595</v>
      </c>
      <c r="H268" s="1850" t="s">
        <v>22</v>
      </c>
      <c r="I268" s="1850" t="s">
        <v>977</v>
      </c>
    </row>
    <row customHeight="1" ht="11.25">
      <c r="A269" s="1850" t="s">
        <v>3524</v>
      </c>
      <c r="B269" s="1850" t="s">
        <v>16</v>
      </c>
      <c r="C269" s="1850" t="s">
        <v>4195</v>
      </c>
      <c r="D269" s="1850" t="s">
        <v>4196</v>
      </c>
      <c r="E269" s="1850" t="s">
        <v>4197</v>
      </c>
      <c r="F269" s="1850" t="s">
        <v>3714</v>
      </c>
      <c r="G269" s="1850" t="s">
        <v>22</v>
      </c>
      <c r="H269" s="1850" t="s">
        <v>22</v>
      </c>
      <c r="I269" s="1850" t="s">
        <v>977</v>
      </c>
    </row>
    <row customHeight="1" ht="11.25">
      <c r="A270" s="1850" t="s">
        <v>3524</v>
      </c>
      <c r="B270" s="1850" t="s">
        <v>16</v>
      </c>
      <c r="C270" s="1850" t="s">
        <v>3856</v>
      </c>
      <c r="D270" s="1850" t="s">
        <v>3857</v>
      </c>
      <c r="E270" s="1850" t="s">
        <v>3858</v>
      </c>
      <c r="F270" s="1850" t="s">
        <v>3859</v>
      </c>
      <c r="G270" s="1850" t="s">
        <v>22</v>
      </c>
      <c r="H270" s="1850" t="s">
        <v>3860</v>
      </c>
      <c r="I270" s="1850" t="s">
        <v>977</v>
      </c>
    </row>
    <row customHeight="1" ht="11.25">
      <c r="A271" s="1850" t="s">
        <v>3524</v>
      </c>
      <c r="B271" s="1850" t="s">
        <v>16</v>
      </c>
      <c r="C271" s="1850" t="s">
        <v>4198</v>
      </c>
      <c r="D271" s="1850" t="s">
        <v>4199</v>
      </c>
      <c r="E271" s="1850" t="s">
        <v>4200</v>
      </c>
      <c r="F271" s="1850" t="s">
        <v>3594</v>
      </c>
      <c r="G271" s="1850" t="s">
        <v>22</v>
      </c>
      <c r="H271" s="1850" t="s">
        <v>22</v>
      </c>
      <c r="I271" s="1850" t="s">
        <v>977</v>
      </c>
    </row>
    <row customHeight="1" ht="11.25">
      <c r="A272" s="1850" t="s">
        <v>3524</v>
      </c>
      <c r="B272" s="1850" t="s">
        <v>16</v>
      </c>
      <c r="C272" s="1850" t="s">
        <v>3871</v>
      </c>
      <c r="D272" s="1850" t="s">
        <v>3872</v>
      </c>
      <c r="E272" s="1850" t="s">
        <v>3873</v>
      </c>
      <c r="F272" s="1850" t="s">
        <v>3874</v>
      </c>
      <c r="G272" s="1850" t="s">
        <v>22</v>
      </c>
      <c r="H272" s="1850" t="s">
        <v>22</v>
      </c>
      <c r="I272" s="1850" t="s">
        <v>977</v>
      </c>
    </row>
    <row customHeight="1" ht="11.25">
      <c r="A273" s="1850" t="s">
        <v>3524</v>
      </c>
      <c r="B273" s="1850" t="s">
        <v>16</v>
      </c>
      <c r="C273" s="1850" t="s">
        <v>4201</v>
      </c>
      <c r="D273" s="1850" t="s">
        <v>4202</v>
      </c>
      <c r="E273" s="1850" t="s">
        <v>4203</v>
      </c>
      <c r="F273" s="1850" t="s">
        <v>3561</v>
      </c>
      <c r="G273" s="1850" t="s">
        <v>22</v>
      </c>
      <c r="H273" s="1850" t="s">
        <v>4204</v>
      </c>
      <c r="I273" s="1850" t="s">
        <v>977</v>
      </c>
    </row>
    <row customHeight="1" ht="11.25">
      <c r="A274" s="1850" t="s">
        <v>3524</v>
      </c>
      <c r="B274" s="1850" t="s">
        <v>16</v>
      </c>
      <c r="C274" s="1850" t="s">
        <v>4205</v>
      </c>
      <c r="D274" s="1850" t="s">
        <v>4206</v>
      </c>
      <c r="E274" s="1850" t="s">
        <v>4207</v>
      </c>
      <c r="F274" s="1850" t="s">
        <v>3760</v>
      </c>
      <c r="G274" s="1850" t="s">
        <v>22</v>
      </c>
      <c r="H274" s="1850" t="s">
        <v>22</v>
      </c>
      <c r="I274" s="1850" t="s">
        <v>977</v>
      </c>
    </row>
    <row customHeight="1" ht="11.25">
      <c r="A275" s="1850" t="s">
        <v>3524</v>
      </c>
      <c r="B275" s="1850" t="s">
        <v>16</v>
      </c>
      <c r="C275" s="1850" t="s">
        <v>4208</v>
      </c>
      <c r="D275" s="1850" t="s">
        <v>4209</v>
      </c>
      <c r="E275" s="1850" t="s">
        <v>4210</v>
      </c>
      <c r="F275" s="1850" t="s">
        <v>3531</v>
      </c>
      <c r="G275" s="1850" t="s">
        <v>22</v>
      </c>
      <c r="H275" s="1850" t="s">
        <v>4211</v>
      </c>
      <c r="I275" s="1850" t="s">
        <v>977</v>
      </c>
    </row>
    <row customHeight="1" ht="11.25">
      <c r="A276" s="1850" t="s">
        <v>3524</v>
      </c>
      <c r="B276" s="1850" t="s">
        <v>16</v>
      </c>
      <c r="C276" s="1850" t="s">
        <v>4212</v>
      </c>
      <c r="D276" s="1850" t="s">
        <v>4213</v>
      </c>
      <c r="E276" s="1850" t="s">
        <v>4214</v>
      </c>
      <c r="F276" s="1850" t="s">
        <v>3859</v>
      </c>
      <c r="G276" s="1850" t="s">
        <v>22</v>
      </c>
      <c r="H276" s="1850" t="s">
        <v>22</v>
      </c>
      <c r="I276" s="1850" t="s">
        <v>977</v>
      </c>
    </row>
    <row customHeight="1" ht="11.25">
      <c r="A277" s="1850" t="s">
        <v>3524</v>
      </c>
      <c r="B277" s="1850" t="s">
        <v>16</v>
      </c>
      <c r="C277" s="1850" t="s">
        <v>4215</v>
      </c>
      <c r="D277" s="1850" t="s">
        <v>4216</v>
      </c>
      <c r="E277" s="1850" t="s">
        <v>4217</v>
      </c>
      <c r="F277" s="1850" t="s">
        <v>3639</v>
      </c>
      <c r="G277" s="1850" t="s">
        <v>22</v>
      </c>
      <c r="H277" s="1850" t="s">
        <v>22</v>
      </c>
      <c r="I277" s="1850" t="s">
        <v>977</v>
      </c>
    </row>
    <row customHeight="1" ht="11.25">
      <c r="A278" s="1850" t="s">
        <v>3524</v>
      </c>
      <c r="B278" s="1850" t="s">
        <v>16</v>
      </c>
      <c r="C278" s="1850" t="s">
        <v>4218</v>
      </c>
      <c r="D278" s="1850" t="s">
        <v>4219</v>
      </c>
      <c r="E278" s="1850" t="s">
        <v>4220</v>
      </c>
      <c r="F278" s="1850" t="s">
        <v>3527</v>
      </c>
      <c r="G278" s="1850" t="s">
        <v>22</v>
      </c>
      <c r="H278" s="1850" t="s">
        <v>22</v>
      </c>
      <c r="I278" s="1850" t="s">
        <v>977</v>
      </c>
    </row>
    <row customHeight="1" ht="11.25">
      <c r="A279" s="1850" t="s">
        <v>3524</v>
      </c>
      <c r="B279" s="1850" t="s">
        <v>16</v>
      </c>
      <c r="C279" s="1850" t="s">
        <v>4221</v>
      </c>
      <c r="D279" s="1850" t="s">
        <v>4222</v>
      </c>
      <c r="E279" s="1850" t="s">
        <v>4223</v>
      </c>
      <c r="F279" s="1850" t="s">
        <v>3594</v>
      </c>
      <c r="G279" s="1850" t="s">
        <v>22</v>
      </c>
      <c r="H279" s="1850" t="s">
        <v>22</v>
      </c>
      <c r="I279" s="1850" t="s">
        <v>977</v>
      </c>
    </row>
    <row customHeight="1" ht="11.25">
      <c r="A280" s="1850" t="s">
        <v>3524</v>
      </c>
      <c r="B280" s="1850" t="s">
        <v>16</v>
      </c>
      <c r="C280" s="1850" t="s">
        <v>4224</v>
      </c>
      <c r="D280" s="1850" t="s">
        <v>4225</v>
      </c>
      <c r="E280" s="1850" t="s">
        <v>4226</v>
      </c>
      <c r="F280" s="1850" t="s">
        <v>3585</v>
      </c>
      <c r="G280" s="1850" t="s">
        <v>4227</v>
      </c>
      <c r="H280" s="1850" t="s">
        <v>22</v>
      </c>
      <c r="I280" s="1850" t="s">
        <v>977</v>
      </c>
    </row>
    <row customHeight="1" ht="11.25">
      <c r="A281" s="1850" t="s">
        <v>3524</v>
      </c>
      <c r="B281" s="1850" t="s">
        <v>16</v>
      </c>
      <c r="C281" s="1850" t="s">
        <v>4228</v>
      </c>
      <c r="D281" s="1850" t="s">
        <v>4229</v>
      </c>
      <c r="E281" s="1850" t="s">
        <v>3526</v>
      </c>
      <c r="F281" s="1850" t="s">
        <v>3527</v>
      </c>
      <c r="G281" s="1850" t="s">
        <v>22</v>
      </c>
      <c r="H281" s="1850" t="s">
        <v>22</v>
      </c>
      <c r="I281" s="1850" t="s">
        <v>977</v>
      </c>
    </row>
    <row customHeight="1" ht="11.25">
      <c r="A282" s="1850" t="s">
        <v>3524</v>
      </c>
      <c r="B282" s="1850" t="s">
        <v>16</v>
      </c>
      <c r="C282" s="1850" t="s">
        <v>4230</v>
      </c>
      <c r="D282" s="1850" t="s">
        <v>4231</v>
      </c>
      <c r="E282" s="1850" t="s">
        <v>4232</v>
      </c>
      <c r="F282" s="1850" t="s">
        <v>3531</v>
      </c>
      <c r="G282" s="1850" t="s">
        <v>22</v>
      </c>
      <c r="H282" s="1850" t="s">
        <v>22</v>
      </c>
      <c r="I282" s="1850" t="s">
        <v>977</v>
      </c>
    </row>
    <row customHeight="1" ht="11.25">
      <c r="A283" s="1850" t="s">
        <v>3524</v>
      </c>
      <c r="B283" s="1850" t="s">
        <v>16</v>
      </c>
      <c r="C283" s="1850" t="s">
        <v>4233</v>
      </c>
      <c r="D283" s="1850" t="s">
        <v>4234</v>
      </c>
      <c r="E283" s="1850" t="s">
        <v>4235</v>
      </c>
      <c r="F283" s="1850" t="s">
        <v>3531</v>
      </c>
      <c r="G283" s="1850" t="s">
        <v>22</v>
      </c>
      <c r="H283" s="1850" t="s">
        <v>22</v>
      </c>
      <c r="I283" s="1850" t="s">
        <v>977</v>
      </c>
    </row>
    <row customHeight="1" ht="11.25">
      <c r="A284" s="1850" t="s">
        <v>3524</v>
      </c>
      <c r="B284" s="1850" t="s">
        <v>16</v>
      </c>
      <c r="C284" s="1850" t="s">
        <v>3878</v>
      </c>
      <c r="D284" s="1850" t="s">
        <v>3879</v>
      </c>
      <c r="E284" s="1850" t="s">
        <v>3880</v>
      </c>
      <c r="F284" s="1850" t="s">
        <v>3544</v>
      </c>
      <c r="G284" s="1850" t="s">
        <v>22</v>
      </c>
      <c r="H284" s="1850" t="s">
        <v>22</v>
      </c>
      <c r="I284" s="1850" t="s">
        <v>977</v>
      </c>
    </row>
    <row customHeight="1" ht="11.25">
      <c r="A285" s="1850" t="s">
        <v>3524</v>
      </c>
      <c r="B285" s="1850" t="s">
        <v>16</v>
      </c>
      <c r="C285" s="1850" t="s">
        <v>3889</v>
      </c>
      <c r="D285" s="1850" t="s">
        <v>3890</v>
      </c>
      <c r="E285" s="1850" t="s">
        <v>3891</v>
      </c>
      <c r="F285" s="1850" t="s">
        <v>3859</v>
      </c>
      <c r="G285" s="1850" t="s">
        <v>3892</v>
      </c>
      <c r="H285" s="1850" t="s">
        <v>22</v>
      </c>
      <c r="I285" s="1850" t="s">
        <v>977</v>
      </c>
    </row>
    <row customHeight="1" ht="11.25">
      <c r="A286" s="1850" t="s">
        <v>3524</v>
      </c>
      <c r="B286" s="1850" t="s">
        <v>16</v>
      </c>
      <c r="C286" s="1850" t="s">
        <v>3893</v>
      </c>
      <c r="D286" s="1850" t="s">
        <v>3894</v>
      </c>
      <c r="E286" s="1850" t="s">
        <v>3895</v>
      </c>
      <c r="F286" s="1850" t="s">
        <v>3585</v>
      </c>
      <c r="G286" s="1850" t="s">
        <v>3896</v>
      </c>
      <c r="H286" s="1850" t="s">
        <v>22</v>
      </c>
      <c r="I286" s="1850" t="s">
        <v>977</v>
      </c>
    </row>
    <row customHeight="1" ht="11.25">
      <c r="A287" s="1850" t="s">
        <v>3524</v>
      </c>
      <c r="B287" s="1850" t="s">
        <v>16</v>
      </c>
      <c r="C287" s="1850" t="s">
        <v>4236</v>
      </c>
      <c r="D287" s="1850" t="s">
        <v>4237</v>
      </c>
      <c r="E287" s="1850" t="s">
        <v>4238</v>
      </c>
      <c r="F287" s="1850" t="s">
        <v>3639</v>
      </c>
      <c r="G287" s="1850" t="s">
        <v>22</v>
      </c>
      <c r="H287" s="1850" t="s">
        <v>22</v>
      </c>
      <c r="I287" s="1850" t="s">
        <v>977</v>
      </c>
    </row>
    <row customHeight="1" ht="11.25">
      <c r="A288" s="1850" t="s">
        <v>3524</v>
      </c>
      <c r="B288" s="1850" t="s">
        <v>16</v>
      </c>
      <c r="C288" s="1850" t="s">
        <v>4239</v>
      </c>
      <c r="D288" s="1850" t="s">
        <v>4240</v>
      </c>
      <c r="E288" s="1850" t="s">
        <v>4241</v>
      </c>
      <c r="F288" s="1850" t="s">
        <v>3760</v>
      </c>
      <c r="G288" s="1850" t="s">
        <v>22</v>
      </c>
      <c r="H288" s="1850" t="s">
        <v>22</v>
      </c>
      <c r="I288" s="1850" t="s">
        <v>977</v>
      </c>
    </row>
    <row customHeight="1" ht="11.25">
      <c r="A289" s="1850" t="s">
        <v>3524</v>
      </c>
      <c r="B289" s="1850" t="s">
        <v>16</v>
      </c>
      <c r="C289" s="1850" t="s">
        <v>4242</v>
      </c>
      <c r="D289" s="1850" t="s">
        <v>4243</v>
      </c>
      <c r="E289" s="1850" t="s">
        <v>4244</v>
      </c>
      <c r="F289" s="1850" t="s">
        <v>4245</v>
      </c>
      <c r="G289" s="1850" t="s">
        <v>22</v>
      </c>
      <c r="H289" s="1850" t="s">
        <v>22</v>
      </c>
      <c r="I289" s="1850" t="s">
        <v>977</v>
      </c>
    </row>
    <row customHeight="1" ht="11.25">
      <c r="A290" s="1850" t="s">
        <v>3524</v>
      </c>
      <c r="B290" s="1850" t="s">
        <v>16</v>
      </c>
      <c r="C290" s="1850" t="s">
        <v>4246</v>
      </c>
      <c r="D290" s="1850" t="s">
        <v>4247</v>
      </c>
      <c r="E290" s="1850" t="s">
        <v>4248</v>
      </c>
      <c r="F290" s="1850" t="s">
        <v>3670</v>
      </c>
      <c r="G290" s="1850" t="s">
        <v>22</v>
      </c>
      <c r="H290" s="1850" t="s">
        <v>22</v>
      </c>
      <c r="I290" s="1850" t="s">
        <v>977</v>
      </c>
    </row>
    <row customHeight="1" ht="11.25">
      <c r="A291" s="1850" t="s">
        <v>3524</v>
      </c>
      <c r="B291" s="1850" t="s">
        <v>16</v>
      </c>
      <c r="C291" s="1850" t="s">
        <v>3907</v>
      </c>
      <c r="D291" s="1850" t="s">
        <v>3908</v>
      </c>
      <c r="E291" s="1850" t="s">
        <v>3909</v>
      </c>
      <c r="F291" s="1850" t="s">
        <v>3735</v>
      </c>
      <c r="G291" s="1850" t="s">
        <v>22</v>
      </c>
      <c r="H291" s="1850" t="s">
        <v>22</v>
      </c>
      <c r="I291" s="1850" t="s">
        <v>977</v>
      </c>
    </row>
    <row customHeight="1" ht="11.25">
      <c r="A292" s="1850" t="s">
        <v>3524</v>
      </c>
      <c r="B292" s="1850" t="s">
        <v>16</v>
      </c>
      <c r="C292" s="1850" t="s">
        <v>3910</v>
      </c>
      <c r="D292" s="1850" t="s">
        <v>3911</v>
      </c>
      <c r="E292" s="1850" t="s">
        <v>3912</v>
      </c>
      <c r="F292" s="1850" t="s">
        <v>3913</v>
      </c>
      <c r="G292" s="1850" t="s">
        <v>3914</v>
      </c>
      <c r="H292" s="1850" t="s">
        <v>22</v>
      </c>
      <c r="I292" s="1850" t="s">
        <v>977</v>
      </c>
    </row>
    <row customHeight="1" ht="11.25">
      <c r="A293" s="1850" t="s">
        <v>3524</v>
      </c>
      <c r="B293" s="1850" t="s">
        <v>16</v>
      </c>
      <c r="C293" s="1850" t="s">
        <v>3915</v>
      </c>
      <c r="D293" s="1850" t="s">
        <v>3916</v>
      </c>
      <c r="E293" s="1850" t="s">
        <v>3917</v>
      </c>
      <c r="F293" s="1850" t="s">
        <v>3735</v>
      </c>
      <c r="G293" s="1850" t="s">
        <v>22</v>
      </c>
      <c r="H293" s="1850" t="s">
        <v>22</v>
      </c>
      <c r="I293" s="1850" t="s">
        <v>977</v>
      </c>
    </row>
    <row customHeight="1" ht="11.25">
      <c r="A294" s="1850" t="s">
        <v>3524</v>
      </c>
      <c r="B294" s="1850" t="s">
        <v>16</v>
      </c>
      <c r="C294" s="1850" t="s">
        <v>3921</v>
      </c>
      <c r="D294" s="1850" t="s">
        <v>3922</v>
      </c>
      <c r="E294" s="1850" t="s">
        <v>3923</v>
      </c>
      <c r="F294" s="1850" t="s">
        <v>3670</v>
      </c>
      <c r="G294" s="1850" t="s">
        <v>22</v>
      </c>
      <c r="H294" s="1850" t="s">
        <v>22</v>
      </c>
      <c r="I294" s="1850" t="s">
        <v>977</v>
      </c>
    </row>
    <row customHeight="1" ht="11.25">
      <c r="A295" s="1850" t="s">
        <v>3524</v>
      </c>
      <c r="B295" s="1850" t="s">
        <v>16</v>
      </c>
      <c r="C295" s="1850" t="s">
        <v>4249</v>
      </c>
      <c r="D295" s="1850" t="s">
        <v>4250</v>
      </c>
      <c r="E295" s="1850" t="s">
        <v>4251</v>
      </c>
      <c r="F295" s="1850" t="s">
        <v>4058</v>
      </c>
      <c r="G295" s="1850" t="s">
        <v>22</v>
      </c>
      <c r="H295" s="1850" t="s">
        <v>22</v>
      </c>
      <c r="I295" s="1850" t="s">
        <v>977</v>
      </c>
    </row>
    <row customHeight="1" ht="11.25">
      <c r="A296" s="1850" t="s">
        <v>3524</v>
      </c>
      <c r="B296" s="1850" t="s">
        <v>16</v>
      </c>
      <c r="C296" s="1850" t="s">
        <v>4252</v>
      </c>
      <c r="D296" s="1850" t="s">
        <v>4253</v>
      </c>
      <c r="E296" s="1850" t="s">
        <v>4254</v>
      </c>
      <c r="F296" s="1850" t="s">
        <v>4058</v>
      </c>
      <c r="G296" s="1850" t="s">
        <v>22</v>
      </c>
      <c r="H296" s="1850" t="s">
        <v>22</v>
      </c>
      <c r="I296" s="1850" t="s">
        <v>977</v>
      </c>
    </row>
    <row customHeight="1" ht="11.25">
      <c r="A297" s="1850" t="s">
        <v>3524</v>
      </c>
      <c r="B297" s="1850" t="s">
        <v>16</v>
      </c>
      <c r="C297" s="1850" t="s">
        <v>4255</v>
      </c>
      <c r="D297" s="1850" t="s">
        <v>4256</v>
      </c>
      <c r="E297" s="1850" t="s">
        <v>4257</v>
      </c>
      <c r="F297" s="1850" t="s">
        <v>3561</v>
      </c>
      <c r="G297" s="1850" t="s">
        <v>22</v>
      </c>
      <c r="H297" s="1850" t="s">
        <v>22</v>
      </c>
      <c r="I297" s="1850" t="s">
        <v>977</v>
      </c>
    </row>
    <row customHeight="1" ht="11.25">
      <c r="A298" s="1850" t="s">
        <v>3524</v>
      </c>
      <c r="B298" s="1850" t="s">
        <v>16</v>
      </c>
      <c r="C298" s="1850" t="s">
        <v>4258</v>
      </c>
      <c r="D298" s="1850" t="s">
        <v>4259</v>
      </c>
      <c r="E298" s="1850" t="s">
        <v>4260</v>
      </c>
      <c r="F298" s="1850" t="s">
        <v>3930</v>
      </c>
      <c r="G298" s="1850" t="s">
        <v>22</v>
      </c>
      <c r="H298" s="1850" t="s">
        <v>22</v>
      </c>
      <c r="I298" s="1850" t="s">
        <v>977</v>
      </c>
    </row>
    <row customHeight="1" ht="11.25">
      <c r="A299" s="1850" t="s">
        <v>3524</v>
      </c>
      <c r="B299" s="1850" t="s">
        <v>16</v>
      </c>
      <c r="C299" s="1850" t="s">
        <v>4261</v>
      </c>
      <c r="D299" s="1850" t="s">
        <v>4262</v>
      </c>
      <c r="E299" s="1850" t="s">
        <v>4263</v>
      </c>
      <c r="F299" s="1850" t="s">
        <v>3721</v>
      </c>
      <c r="G299" s="1850" t="s">
        <v>22</v>
      </c>
      <c r="H299" s="1850" t="s">
        <v>22</v>
      </c>
      <c r="I299" s="1850" t="s">
        <v>977</v>
      </c>
    </row>
    <row customHeight="1" ht="11.25">
      <c r="A300" s="1850" t="s">
        <v>3524</v>
      </c>
      <c r="B300" s="1850" t="s">
        <v>16</v>
      </c>
      <c r="C300" s="1850" t="s">
        <v>3927</v>
      </c>
      <c r="D300" s="1850" t="s">
        <v>3928</v>
      </c>
      <c r="E300" s="1850" t="s">
        <v>3929</v>
      </c>
      <c r="F300" s="1850" t="s">
        <v>3930</v>
      </c>
      <c r="G300" s="1850" t="s">
        <v>22</v>
      </c>
      <c r="H300" s="1850" t="s">
        <v>22</v>
      </c>
      <c r="I300" s="1850" t="s">
        <v>977</v>
      </c>
    </row>
    <row customHeight="1" ht="11.25">
      <c r="A301" s="1850" t="s">
        <v>3524</v>
      </c>
      <c r="B301" s="1850" t="s">
        <v>16</v>
      </c>
      <c r="C301" s="1850" t="s">
        <v>4264</v>
      </c>
      <c r="D301" s="1850" t="s">
        <v>4265</v>
      </c>
      <c r="E301" s="1850" t="s">
        <v>4266</v>
      </c>
      <c r="F301" s="1850" t="s">
        <v>3670</v>
      </c>
      <c r="G301" s="1850" t="s">
        <v>22</v>
      </c>
      <c r="H301" s="1850" t="s">
        <v>22</v>
      </c>
      <c r="I301" s="1850" t="s">
        <v>977</v>
      </c>
    </row>
    <row customHeight="1" ht="11.25">
      <c r="A302" s="1850" t="s">
        <v>3524</v>
      </c>
      <c r="B302" s="1850" t="s">
        <v>16</v>
      </c>
      <c r="C302" s="1850" t="s">
        <v>4267</v>
      </c>
      <c r="D302" s="1850" t="s">
        <v>4268</v>
      </c>
      <c r="E302" s="1850" t="s">
        <v>4269</v>
      </c>
      <c r="F302" s="1850" t="s">
        <v>4114</v>
      </c>
      <c r="G302" s="1850" t="s">
        <v>4270</v>
      </c>
      <c r="H302" s="1850" t="s">
        <v>22</v>
      </c>
      <c r="I302" s="1850" t="s">
        <v>977</v>
      </c>
    </row>
    <row customHeight="1" ht="11.25">
      <c r="A303" s="1850" t="s">
        <v>3524</v>
      </c>
      <c r="B303" s="1850" t="s">
        <v>16</v>
      </c>
      <c r="C303" s="1850" t="s">
        <v>4271</v>
      </c>
      <c r="D303" s="1850" t="s">
        <v>4272</v>
      </c>
      <c r="E303" s="1850" t="s">
        <v>4273</v>
      </c>
      <c r="F303" s="1850" t="s">
        <v>3639</v>
      </c>
      <c r="G303" s="1850" t="s">
        <v>22</v>
      </c>
      <c r="H303" s="1850" t="s">
        <v>22</v>
      </c>
      <c r="I303" s="1850" t="s">
        <v>977</v>
      </c>
    </row>
    <row customHeight="1" ht="11.25">
      <c r="A304" s="1850" t="s">
        <v>3524</v>
      </c>
      <c r="B304" s="1850" t="s">
        <v>16</v>
      </c>
      <c r="C304" s="1850" t="s">
        <v>4274</v>
      </c>
      <c r="D304" s="1850" t="s">
        <v>4275</v>
      </c>
      <c r="E304" s="1850" t="s">
        <v>4276</v>
      </c>
      <c r="F304" s="1850" t="s">
        <v>3662</v>
      </c>
      <c r="G304" s="1850" t="s">
        <v>22</v>
      </c>
      <c r="H304" s="1850" t="s">
        <v>22</v>
      </c>
      <c r="I304" s="1850" t="s">
        <v>977</v>
      </c>
    </row>
    <row customHeight="1" ht="11.25">
      <c r="A305" s="1850" t="s">
        <v>3524</v>
      </c>
      <c r="B305" s="1850" t="s">
        <v>16</v>
      </c>
      <c r="C305" s="1850" t="s">
        <v>4277</v>
      </c>
      <c r="D305" s="1850" t="s">
        <v>4278</v>
      </c>
      <c r="E305" s="1850" t="s">
        <v>4279</v>
      </c>
      <c r="F305" s="1850" t="s">
        <v>3531</v>
      </c>
      <c r="G305" s="1850" t="s">
        <v>22</v>
      </c>
      <c r="H305" s="1850" t="s">
        <v>22</v>
      </c>
      <c r="I305" s="1850" t="s">
        <v>977</v>
      </c>
    </row>
    <row customHeight="1" ht="11.25">
      <c r="A306" s="1850" t="s">
        <v>3524</v>
      </c>
      <c r="B306" s="1850" t="s">
        <v>16</v>
      </c>
      <c r="C306" s="1850" t="s">
        <v>4280</v>
      </c>
      <c r="D306" s="1850" t="s">
        <v>4281</v>
      </c>
      <c r="E306" s="1850" t="s">
        <v>4282</v>
      </c>
      <c r="F306" s="1850" t="s">
        <v>3694</v>
      </c>
      <c r="G306" s="1850" t="s">
        <v>22</v>
      </c>
      <c r="H306" s="1850" t="s">
        <v>22</v>
      </c>
      <c r="I306" s="1850" t="s">
        <v>977</v>
      </c>
    </row>
    <row customHeight="1" ht="11.25">
      <c r="A307" s="1850" t="s">
        <v>3524</v>
      </c>
      <c r="B307" s="1850" t="s">
        <v>16</v>
      </c>
      <c r="C307" s="1850" t="s">
        <v>4283</v>
      </c>
      <c r="D307" s="1850" t="s">
        <v>4284</v>
      </c>
      <c r="E307" s="1850" t="s">
        <v>4285</v>
      </c>
      <c r="F307" s="1850" t="s">
        <v>4058</v>
      </c>
      <c r="G307" s="1850" t="s">
        <v>4286</v>
      </c>
      <c r="H307" s="1850" t="s">
        <v>4287</v>
      </c>
      <c r="I307" s="1850" t="s">
        <v>977</v>
      </c>
    </row>
    <row customHeight="1" ht="11.25">
      <c r="A308" s="1850" t="s">
        <v>3524</v>
      </c>
      <c r="B308" s="1850" t="s">
        <v>16</v>
      </c>
      <c r="C308" s="1850" t="s">
        <v>4288</v>
      </c>
      <c r="D308" s="1850" t="s">
        <v>4289</v>
      </c>
      <c r="E308" s="1850" t="s">
        <v>4290</v>
      </c>
      <c r="F308" s="1850" t="s">
        <v>3594</v>
      </c>
      <c r="G308" s="1850" t="s">
        <v>22</v>
      </c>
      <c r="H308" s="1850" t="s">
        <v>22</v>
      </c>
      <c r="I308" s="1850" t="s">
        <v>977</v>
      </c>
    </row>
    <row customHeight="1" ht="11.25">
      <c r="A309" s="1850" t="s">
        <v>3524</v>
      </c>
      <c r="B309" s="1850" t="s">
        <v>16</v>
      </c>
      <c r="C309" s="1850" t="s">
        <v>3957</v>
      </c>
      <c r="D309" s="1850" t="s">
        <v>3958</v>
      </c>
      <c r="E309" s="1850" t="s">
        <v>3959</v>
      </c>
      <c r="F309" s="1850" t="s">
        <v>3561</v>
      </c>
      <c r="G309" s="1850" t="s">
        <v>22</v>
      </c>
      <c r="H309" s="1850" t="s">
        <v>22</v>
      </c>
      <c r="I309" s="1850" t="s">
        <v>977</v>
      </c>
    </row>
    <row customHeight="1" ht="11.25">
      <c r="A310" s="1850" t="s">
        <v>3524</v>
      </c>
      <c r="B310" s="1850" t="s">
        <v>16</v>
      </c>
      <c r="C310" s="1850" t="s">
        <v>22</v>
      </c>
      <c r="D310" s="1850" t="s">
        <v>3525</v>
      </c>
      <c r="E310" s="1850" t="s">
        <v>3526</v>
      </c>
      <c r="F310" s="1850" t="s">
        <v>3527</v>
      </c>
      <c r="G310" s="1850" t="s">
        <v>22</v>
      </c>
      <c r="H310" s="1850" t="s">
        <v>22</v>
      </c>
      <c r="I310" s="1850" t="s">
        <v>1030</v>
      </c>
    </row>
    <row customHeight="1" ht="11.25">
      <c r="A311" s="1850" t="s">
        <v>3524</v>
      </c>
      <c r="B311" s="1850" t="s">
        <v>16</v>
      </c>
      <c r="C311" s="1850" t="s">
        <v>3528</v>
      </c>
      <c r="D311" s="1850" t="s">
        <v>3529</v>
      </c>
      <c r="E311" s="1850" t="s">
        <v>3530</v>
      </c>
      <c r="F311" s="1850" t="s">
        <v>3531</v>
      </c>
      <c r="G311" s="1850" t="s">
        <v>22</v>
      </c>
      <c r="H311" s="1850" t="s">
        <v>22</v>
      </c>
      <c r="I311" s="1850" t="s">
        <v>1030</v>
      </c>
    </row>
    <row customHeight="1" ht="11.25">
      <c r="A312" s="1850" t="s">
        <v>3524</v>
      </c>
      <c r="B312" s="1850" t="s">
        <v>16</v>
      </c>
      <c r="C312" s="1850" t="s">
        <v>3541</v>
      </c>
      <c r="D312" s="1850" t="s">
        <v>3542</v>
      </c>
      <c r="E312" s="1850" t="s">
        <v>3543</v>
      </c>
      <c r="F312" s="1850" t="s">
        <v>3544</v>
      </c>
      <c r="G312" s="1850" t="s">
        <v>22</v>
      </c>
      <c r="H312" s="1850" t="s">
        <v>22</v>
      </c>
      <c r="I312" s="1850" t="s">
        <v>1030</v>
      </c>
    </row>
    <row customHeight="1" ht="11.25">
      <c r="A313" s="1850" t="s">
        <v>3524</v>
      </c>
      <c r="B313" s="1850" t="s">
        <v>16</v>
      </c>
      <c r="C313" s="1850" t="s">
        <v>3549</v>
      </c>
      <c r="D313" s="1850" t="s">
        <v>3546</v>
      </c>
      <c r="E313" s="1850" t="s">
        <v>3547</v>
      </c>
      <c r="F313" s="1850" t="s">
        <v>3550</v>
      </c>
      <c r="G313" s="1850" t="s">
        <v>3551</v>
      </c>
      <c r="H313" s="1850" t="s">
        <v>22</v>
      </c>
      <c r="I313" s="1850" t="s">
        <v>1030</v>
      </c>
    </row>
    <row customHeight="1" ht="11.25">
      <c r="A314" s="1850" t="s">
        <v>3524</v>
      </c>
      <c r="B314" s="1850" t="s">
        <v>16</v>
      </c>
      <c r="C314" s="1850" t="s">
        <v>3558</v>
      </c>
      <c r="D314" s="1850" t="s">
        <v>3559</v>
      </c>
      <c r="E314" s="1850" t="s">
        <v>3560</v>
      </c>
      <c r="F314" s="1850" t="s">
        <v>3561</v>
      </c>
      <c r="G314" s="1850" t="s">
        <v>22</v>
      </c>
      <c r="H314" s="1850" t="s">
        <v>22</v>
      </c>
      <c r="I314" s="1850" t="s">
        <v>1030</v>
      </c>
    </row>
    <row customHeight="1" ht="11.25">
      <c r="A315" s="1850" t="s">
        <v>3524</v>
      </c>
      <c r="B315" s="1850" t="s">
        <v>16</v>
      </c>
      <c r="C315" s="1850" t="s">
        <v>3570</v>
      </c>
      <c r="D315" s="1850" t="s">
        <v>3571</v>
      </c>
      <c r="E315" s="1850" t="s">
        <v>3572</v>
      </c>
      <c r="F315" s="1850" t="s">
        <v>3573</v>
      </c>
      <c r="G315" s="1850" t="s">
        <v>22</v>
      </c>
      <c r="H315" s="1850" t="s">
        <v>22</v>
      </c>
      <c r="I315" s="1850" t="s">
        <v>1030</v>
      </c>
    </row>
    <row customHeight="1" ht="11.25">
      <c r="A316" s="1850" t="s">
        <v>3524</v>
      </c>
      <c r="B316" s="1850" t="s">
        <v>16</v>
      </c>
      <c r="C316" s="1850" t="s">
        <v>3982</v>
      </c>
      <c r="D316" s="1850" t="s">
        <v>3983</v>
      </c>
      <c r="E316" s="1850" t="s">
        <v>3984</v>
      </c>
      <c r="F316" s="1850" t="s">
        <v>3774</v>
      </c>
      <c r="G316" s="1850" t="s">
        <v>3985</v>
      </c>
      <c r="H316" s="1850" t="s">
        <v>22</v>
      </c>
      <c r="I316" s="1850" t="s">
        <v>1030</v>
      </c>
    </row>
    <row customHeight="1" ht="11.25">
      <c r="A317" s="1850" t="s">
        <v>3524</v>
      </c>
      <c r="B317" s="1850" t="s">
        <v>16</v>
      </c>
      <c r="C317" s="1850" t="s">
        <v>4291</v>
      </c>
      <c r="D317" s="1850" t="s">
        <v>4292</v>
      </c>
      <c r="E317" s="1850" t="s">
        <v>4293</v>
      </c>
      <c r="F317" s="1850" t="s">
        <v>3527</v>
      </c>
      <c r="G317" s="1850" t="s">
        <v>22</v>
      </c>
      <c r="H317" s="1850" t="s">
        <v>22</v>
      </c>
      <c r="I317" s="1850" t="s">
        <v>1030</v>
      </c>
    </row>
    <row customHeight="1" ht="11.25">
      <c r="A318" s="1850" t="s">
        <v>3524</v>
      </c>
      <c r="B318" s="1850" t="s">
        <v>16</v>
      </c>
      <c r="C318" s="1850" t="s">
        <v>3579</v>
      </c>
      <c r="D318" s="1850" t="s">
        <v>3580</v>
      </c>
      <c r="E318" s="1850" t="s">
        <v>3581</v>
      </c>
      <c r="F318" s="1850" t="s">
        <v>3535</v>
      </c>
      <c r="G318" s="1850" t="s">
        <v>22</v>
      </c>
      <c r="H318" s="1850" t="s">
        <v>22</v>
      </c>
      <c r="I318" s="1850" t="s">
        <v>1030</v>
      </c>
    </row>
    <row customHeight="1" ht="11.25">
      <c r="A319" s="1850" t="s">
        <v>3524</v>
      </c>
      <c r="B319" s="1850" t="s">
        <v>16</v>
      </c>
      <c r="C319" s="1850" t="s">
        <v>3582</v>
      </c>
      <c r="D319" s="1850" t="s">
        <v>3583</v>
      </c>
      <c r="E319" s="1850" t="s">
        <v>3584</v>
      </c>
      <c r="F319" s="1850" t="s">
        <v>3585</v>
      </c>
      <c r="G319" s="1850" t="s">
        <v>22</v>
      </c>
      <c r="H319" s="1850" t="s">
        <v>22</v>
      </c>
      <c r="I319" s="1850" t="s">
        <v>1030</v>
      </c>
    </row>
    <row customHeight="1" ht="11.25">
      <c r="A320" s="1850" t="s">
        <v>3524</v>
      </c>
      <c r="B320" s="1850" t="s">
        <v>16</v>
      </c>
      <c r="C320" s="1850" t="s">
        <v>4294</v>
      </c>
      <c r="D320" s="1850" t="s">
        <v>4295</v>
      </c>
      <c r="E320" s="1850" t="s">
        <v>4296</v>
      </c>
      <c r="F320" s="1850" t="s">
        <v>3531</v>
      </c>
      <c r="G320" s="1850" t="s">
        <v>4297</v>
      </c>
      <c r="H320" s="1850" t="s">
        <v>22</v>
      </c>
      <c r="I320" s="1850" t="s">
        <v>1030</v>
      </c>
    </row>
    <row customHeight="1" ht="11.25">
      <c r="A321" s="1850" t="s">
        <v>3524</v>
      </c>
      <c r="B321" s="1850" t="s">
        <v>16</v>
      </c>
      <c r="C321" s="1850" t="s">
        <v>3986</v>
      </c>
      <c r="D321" s="1850" t="s">
        <v>3987</v>
      </c>
      <c r="E321" s="1850" t="s">
        <v>3988</v>
      </c>
      <c r="F321" s="1850" t="s">
        <v>3561</v>
      </c>
      <c r="G321" s="1850" t="s">
        <v>3989</v>
      </c>
      <c r="H321" s="1850" t="s">
        <v>22</v>
      </c>
      <c r="I321" s="1850" t="s">
        <v>1030</v>
      </c>
    </row>
    <row customHeight="1" ht="11.25">
      <c r="A322" s="1850" t="s">
        <v>3524</v>
      </c>
      <c r="B322" s="1850" t="s">
        <v>16</v>
      </c>
      <c r="C322" s="1850" t="s">
        <v>3990</v>
      </c>
      <c r="D322" s="1850" t="s">
        <v>3991</v>
      </c>
      <c r="E322" s="1850" t="s">
        <v>3992</v>
      </c>
      <c r="F322" s="1850" t="s">
        <v>3535</v>
      </c>
      <c r="G322" s="1850" t="s">
        <v>22</v>
      </c>
      <c r="H322" s="1850" t="s">
        <v>22</v>
      </c>
      <c r="I322" s="1850" t="s">
        <v>1030</v>
      </c>
    </row>
    <row customHeight="1" ht="11.25">
      <c r="A323" s="1850" t="s">
        <v>3524</v>
      </c>
      <c r="B323" s="1850" t="s">
        <v>16</v>
      </c>
      <c r="C323" s="1850" t="s">
        <v>3599</v>
      </c>
      <c r="D323" s="1850" t="s">
        <v>3600</v>
      </c>
      <c r="E323" s="1850" t="s">
        <v>3601</v>
      </c>
      <c r="F323" s="1850" t="s">
        <v>3602</v>
      </c>
      <c r="G323" s="1850" t="s">
        <v>22</v>
      </c>
      <c r="H323" s="1850" t="s">
        <v>22</v>
      </c>
      <c r="I323" s="1850" t="s">
        <v>1030</v>
      </c>
    </row>
    <row customHeight="1" ht="11.25">
      <c r="A324" s="1850" t="s">
        <v>3524</v>
      </c>
      <c r="B324" s="1850" t="s">
        <v>16</v>
      </c>
      <c r="C324" s="1850" t="s">
        <v>3993</v>
      </c>
      <c r="D324" s="1850" t="s">
        <v>3994</v>
      </c>
      <c r="E324" s="1850" t="s">
        <v>3995</v>
      </c>
      <c r="F324" s="1850" t="s">
        <v>3956</v>
      </c>
      <c r="G324" s="1850" t="s">
        <v>3996</v>
      </c>
      <c r="H324" s="1850" t="s">
        <v>22</v>
      </c>
      <c r="I324" s="1850" t="s">
        <v>1030</v>
      </c>
    </row>
    <row customHeight="1" ht="11.25">
      <c r="A325" s="1850" t="s">
        <v>3524</v>
      </c>
      <c r="B325" s="1850" t="s">
        <v>16</v>
      </c>
      <c r="C325" s="1850" t="s">
        <v>3611</v>
      </c>
      <c r="D325" s="1850" t="s">
        <v>3612</v>
      </c>
      <c r="E325" s="1850" t="s">
        <v>3613</v>
      </c>
      <c r="F325" s="1850" t="s">
        <v>3527</v>
      </c>
      <c r="G325" s="1850" t="s">
        <v>3614</v>
      </c>
      <c r="H325" s="1850" t="s">
        <v>22</v>
      </c>
      <c r="I325" s="1850" t="s">
        <v>1030</v>
      </c>
    </row>
    <row customHeight="1" ht="11.25">
      <c r="A326" s="1850" t="s">
        <v>3524</v>
      </c>
      <c r="B326" s="1850" t="s">
        <v>16</v>
      </c>
      <c r="C326" s="1850" t="s">
        <v>3997</v>
      </c>
      <c r="D326" s="1850" t="s">
        <v>3998</v>
      </c>
      <c r="E326" s="1850" t="s">
        <v>3999</v>
      </c>
      <c r="F326" s="1850" t="s">
        <v>4000</v>
      </c>
      <c r="G326" s="1850" t="s">
        <v>22</v>
      </c>
      <c r="H326" s="1850" t="s">
        <v>22</v>
      </c>
      <c r="I326" s="1850" t="s">
        <v>1030</v>
      </c>
    </row>
    <row customHeight="1" ht="11.25">
      <c r="A327" s="1850" t="s">
        <v>3524</v>
      </c>
      <c r="B327" s="1850" t="s">
        <v>16</v>
      </c>
      <c r="C327" s="1850" t="s">
        <v>3633</v>
      </c>
      <c r="D327" s="1850" t="s">
        <v>3634</v>
      </c>
      <c r="E327" s="1850" t="s">
        <v>3631</v>
      </c>
      <c r="F327" s="1850" t="s">
        <v>3635</v>
      </c>
      <c r="G327" s="1850" t="s">
        <v>22</v>
      </c>
      <c r="H327" s="1850" t="s">
        <v>22</v>
      </c>
      <c r="I327" s="1850" t="s">
        <v>1030</v>
      </c>
    </row>
    <row customHeight="1" ht="11.25">
      <c r="A328" s="1850" t="s">
        <v>3524</v>
      </c>
      <c r="B328" s="1850" t="s">
        <v>16</v>
      </c>
      <c r="C328" s="1850" t="s">
        <v>4001</v>
      </c>
      <c r="D328" s="1850" t="s">
        <v>4002</v>
      </c>
      <c r="E328" s="1850" t="s">
        <v>4003</v>
      </c>
      <c r="F328" s="1850" t="s">
        <v>3670</v>
      </c>
      <c r="G328" s="1850" t="s">
        <v>22</v>
      </c>
      <c r="H328" s="1850" t="s">
        <v>4004</v>
      </c>
      <c r="I328" s="1850" t="s">
        <v>1030</v>
      </c>
    </row>
    <row customHeight="1" ht="11.25">
      <c r="A329" s="1850" t="s">
        <v>3524</v>
      </c>
      <c r="B329" s="1850" t="s">
        <v>16</v>
      </c>
      <c r="C329" s="1850" t="s">
        <v>4008</v>
      </c>
      <c r="D329" s="1850" t="s">
        <v>4009</v>
      </c>
      <c r="E329" s="1850" t="s">
        <v>4010</v>
      </c>
      <c r="F329" s="1850" t="s">
        <v>699</v>
      </c>
      <c r="G329" s="1850" t="s">
        <v>22</v>
      </c>
      <c r="H329" s="1850" t="s">
        <v>22</v>
      </c>
      <c r="I329" s="1850" t="s">
        <v>1030</v>
      </c>
    </row>
    <row customHeight="1" ht="11.25">
      <c r="A330" s="1850" t="s">
        <v>3524</v>
      </c>
      <c r="B330" s="1850" t="s">
        <v>16</v>
      </c>
      <c r="C330" s="1850" t="s">
        <v>4014</v>
      </c>
      <c r="D330" s="1850" t="s">
        <v>46</v>
      </c>
      <c r="E330" s="1850" t="s">
        <v>49</v>
      </c>
      <c r="F330" s="1850" t="s">
        <v>4015</v>
      </c>
      <c r="G330" s="1850" t="s">
        <v>22</v>
      </c>
      <c r="H330" s="1850" t="s">
        <v>22</v>
      </c>
      <c r="I330" s="1850" t="s">
        <v>1030</v>
      </c>
    </row>
    <row customHeight="1" ht="11.25">
      <c r="A331" s="1850" t="s">
        <v>3524</v>
      </c>
      <c r="B331" s="1850" t="s">
        <v>16</v>
      </c>
      <c r="C331" s="1850" t="s">
        <v>3963</v>
      </c>
      <c r="D331" s="1850" t="s">
        <v>46</v>
      </c>
      <c r="E331" s="1850" t="s">
        <v>49</v>
      </c>
      <c r="F331" s="1850" t="s">
        <v>3964</v>
      </c>
      <c r="G331" s="1850" t="s">
        <v>22</v>
      </c>
      <c r="H331" s="1850" t="s">
        <v>22</v>
      </c>
      <c r="I331" s="1850" t="s">
        <v>1030</v>
      </c>
    </row>
    <row customHeight="1" ht="11.25">
      <c r="A332" s="1850" t="s">
        <v>3524</v>
      </c>
      <c r="B332" s="1850" t="s">
        <v>16</v>
      </c>
      <c r="C332" s="1850" t="s">
        <v>3965</v>
      </c>
      <c r="D332" s="1850" t="s">
        <v>46</v>
      </c>
      <c r="E332" s="1850" t="s">
        <v>49</v>
      </c>
      <c r="F332" s="1850" t="s">
        <v>3966</v>
      </c>
      <c r="G332" s="1850" t="s">
        <v>22</v>
      </c>
      <c r="H332" s="1850" t="s">
        <v>22</v>
      </c>
      <c r="I332" s="1850" t="s">
        <v>1030</v>
      </c>
    </row>
    <row customHeight="1" ht="11.25">
      <c r="A333" s="1850" t="s">
        <v>3524</v>
      </c>
      <c r="B333" s="1850" t="s">
        <v>16</v>
      </c>
      <c r="C333" s="1850" t="s">
        <v>3967</v>
      </c>
      <c r="D333" s="1850" t="s">
        <v>46</v>
      </c>
      <c r="E333" s="1850" t="s">
        <v>49</v>
      </c>
      <c r="F333" s="1850" t="s">
        <v>3968</v>
      </c>
      <c r="G333" s="1850" t="s">
        <v>22</v>
      </c>
      <c r="H333" s="1850" t="s">
        <v>22</v>
      </c>
      <c r="I333" s="1850" t="s">
        <v>1030</v>
      </c>
    </row>
    <row customHeight="1" ht="11.25">
      <c r="A334" s="1850" t="s">
        <v>3524</v>
      </c>
      <c r="B334" s="1850" t="s">
        <v>16</v>
      </c>
      <c r="C334" s="1850" t="s">
        <v>4016</v>
      </c>
      <c r="D334" s="1850" t="s">
        <v>46</v>
      </c>
      <c r="E334" s="1850" t="s">
        <v>49</v>
      </c>
      <c r="F334" s="1850" t="s">
        <v>4017</v>
      </c>
      <c r="G334" s="1850" t="s">
        <v>22</v>
      </c>
      <c r="H334" s="1850" t="s">
        <v>22</v>
      </c>
      <c r="I334" s="1850" t="s">
        <v>1030</v>
      </c>
    </row>
    <row customHeight="1" ht="11.25">
      <c r="A335" s="1850" t="s">
        <v>3524</v>
      </c>
      <c r="B335" s="1850" t="s">
        <v>16</v>
      </c>
      <c r="C335" s="1850" t="s">
        <v>3969</v>
      </c>
      <c r="D335" s="1850" t="s">
        <v>46</v>
      </c>
      <c r="E335" s="1850" t="s">
        <v>49</v>
      </c>
      <c r="F335" s="1850" t="s">
        <v>3970</v>
      </c>
      <c r="G335" s="1850" t="s">
        <v>22</v>
      </c>
      <c r="H335" s="1850" t="s">
        <v>22</v>
      </c>
      <c r="I335" s="1850" t="s">
        <v>1030</v>
      </c>
    </row>
    <row customHeight="1" ht="11.25">
      <c r="A336" s="1850" t="s">
        <v>3524</v>
      </c>
      <c r="B336" s="1850" t="s">
        <v>16</v>
      </c>
      <c r="C336" s="1850" t="s">
        <v>3971</v>
      </c>
      <c r="D336" s="1850" t="s">
        <v>46</v>
      </c>
      <c r="E336" s="1850" t="s">
        <v>49</v>
      </c>
      <c r="F336" s="1850" t="s">
        <v>3972</v>
      </c>
      <c r="G336" s="1850" t="s">
        <v>22</v>
      </c>
      <c r="H336" s="1850" t="s">
        <v>22</v>
      </c>
      <c r="I336" s="1850" t="s">
        <v>1030</v>
      </c>
    </row>
    <row customHeight="1" ht="11.25">
      <c r="A337" s="1850" t="s">
        <v>3524</v>
      </c>
      <c r="B337" s="1850" t="s">
        <v>16</v>
      </c>
      <c r="C337" s="1850" t="s">
        <v>3973</v>
      </c>
      <c r="D337" s="1850" t="s">
        <v>46</v>
      </c>
      <c r="E337" s="1850" t="s">
        <v>49</v>
      </c>
      <c r="F337" s="1850" t="s">
        <v>3974</v>
      </c>
      <c r="G337" s="1850" t="s">
        <v>22</v>
      </c>
      <c r="H337" s="1850" t="s">
        <v>22</v>
      </c>
      <c r="I337" s="1850" t="s">
        <v>1030</v>
      </c>
    </row>
    <row customHeight="1" ht="11.25">
      <c r="A338" s="1850" t="s">
        <v>3524</v>
      </c>
      <c r="B338" s="1850" t="s">
        <v>16</v>
      </c>
      <c r="C338" s="1850" t="s">
        <v>3975</v>
      </c>
      <c r="D338" s="1850" t="s">
        <v>46</v>
      </c>
      <c r="E338" s="1850" t="s">
        <v>49</v>
      </c>
      <c r="F338" s="1850" t="s">
        <v>3976</v>
      </c>
      <c r="G338" s="1850" t="s">
        <v>22</v>
      </c>
      <c r="H338" s="1850" t="s">
        <v>22</v>
      </c>
      <c r="I338" s="1850" t="s">
        <v>1030</v>
      </c>
    </row>
    <row customHeight="1" ht="11.25">
      <c r="A339" s="1850" t="s">
        <v>3524</v>
      </c>
      <c r="B339" s="1850" t="s">
        <v>16</v>
      </c>
      <c r="C339" s="1850" t="s">
        <v>3977</v>
      </c>
      <c r="D339" s="1850" t="s">
        <v>46</v>
      </c>
      <c r="E339" s="1850" t="s">
        <v>49</v>
      </c>
      <c r="F339" s="1850" t="s">
        <v>3978</v>
      </c>
      <c r="G339" s="1850" t="s">
        <v>22</v>
      </c>
      <c r="H339" s="1850" t="s">
        <v>22</v>
      </c>
      <c r="I339" s="1850" t="s">
        <v>1030</v>
      </c>
    </row>
    <row customHeight="1" ht="11.25">
      <c r="A340" s="1850" t="s">
        <v>3524</v>
      </c>
      <c r="B340" s="1850" t="s">
        <v>16</v>
      </c>
      <c r="C340" s="1850" t="s">
        <v>13</v>
      </c>
      <c r="D340" s="1850" t="s">
        <v>46</v>
      </c>
      <c r="E340" s="1850" t="s">
        <v>49</v>
      </c>
      <c r="F340" s="1850" t="s">
        <v>51</v>
      </c>
      <c r="G340" s="1850" t="s">
        <v>22</v>
      </c>
      <c r="H340" s="1850" t="s">
        <v>22</v>
      </c>
      <c r="I340" s="1850" t="s">
        <v>1030</v>
      </c>
    </row>
    <row customHeight="1" ht="11.25">
      <c r="A341" s="1850" t="s">
        <v>3524</v>
      </c>
      <c r="B341" s="1850" t="s">
        <v>16</v>
      </c>
      <c r="C341" s="1850" t="s">
        <v>4018</v>
      </c>
      <c r="D341" s="1850" t="s">
        <v>4019</v>
      </c>
      <c r="E341" s="1850" t="s">
        <v>4020</v>
      </c>
      <c r="F341" s="1850" t="s">
        <v>3561</v>
      </c>
      <c r="G341" s="1850" t="s">
        <v>22</v>
      </c>
      <c r="H341" s="1850" t="s">
        <v>22</v>
      </c>
      <c r="I341" s="1850" t="s">
        <v>1030</v>
      </c>
    </row>
    <row customHeight="1" ht="11.25">
      <c r="A342" s="1850" t="s">
        <v>3524</v>
      </c>
      <c r="B342" s="1850" t="s">
        <v>16</v>
      </c>
      <c r="C342" s="1850" t="s">
        <v>4021</v>
      </c>
      <c r="D342" s="1850" t="s">
        <v>4019</v>
      </c>
      <c r="E342" s="1850" t="s">
        <v>4020</v>
      </c>
      <c r="F342" s="1850" t="s">
        <v>4022</v>
      </c>
      <c r="G342" s="1850" t="s">
        <v>22</v>
      </c>
      <c r="H342" s="1850" t="s">
        <v>22</v>
      </c>
      <c r="I342" s="1850" t="s">
        <v>1030</v>
      </c>
    </row>
    <row customHeight="1" ht="11.25">
      <c r="A343" s="1850" t="s">
        <v>3524</v>
      </c>
      <c r="B343" s="1850" t="s">
        <v>16</v>
      </c>
      <c r="C343" s="1850" t="s">
        <v>4023</v>
      </c>
      <c r="D343" s="1850" t="s">
        <v>3980</v>
      </c>
      <c r="E343" s="1850" t="s">
        <v>49</v>
      </c>
      <c r="F343" s="1850" t="s">
        <v>4024</v>
      </c>
      <c r="G343" s="1850" t="s">
        <v>22</v>
      </c>
      <c r="H343" s="1850" t="s">
        <v>22</v>
      </c>
      <c r="I343" s="1850" t="s">
        <v>1030</v>
      </c>
    </row>
    <row customHeight="1" ht="11.25">
      <c r="A344" s="1850" t="s">
        <v>3524</v>
      </c>
      <c r="B344" s="1850" t="s">
        <v>16</v>
      </c>
      <c r="C344" s="1850" t="s">
        <v>3979</v>
      </c>
      <c r="D344" s="1850" t="s">
        <v>3980</v>
      </c>
      <c r="E344" s="1850" t="s">
        <v>49</v>
      </c>
      <c r="F344" s="1850" t="s">
        <v>3981</v>
      </c>
      <c r="G344" s="1850" t="s">
        <v>22</v>
      </c>
      <c r="H344" s="1850" t="s">
        <v>22</v>
      </c>
      <c r="I344" s="1850" t="s">
        <v>1030</v>
      </c>
    </row>
    <row customHeight="1" ht="11.25">
      <c r="A345" s="1850" t="s">
        <v>3524</v>
      </c>
      <c r="B345" s="1850" t="s">
        <v>16</v>
      </c>
      <c r="C345" s="1850" t="s">
        <v>4298</v>
      </c>
      <c r="D345" s="1850" t="s">
        <v>4299</v>
      </c>
      <c r="E345" s="1850" t="s">
        <v>4300</v>
      </c>
      <c r="F345" s="1850" t="s">
        <v>3791</v>
      </c>
      <c r="G345" s="1850" t="s">
        <v>4301</v>
      </c>
      <c r="H345" s="1850" t="s">
        <v>22</v>
      </c>
      <c r="I345" s="1850" t="s">
        <v>1030</v>
      </c>
    </row>
    <row customHeight="1" ht="11.25">
      <c r="A346" s="1850" t="s">
        <v>3524</v>
      </c>
      <c r="B346" s="1850" t="s">
        <v>16</v>
      </c>
      <c r="C346" s="1850" t="s">
        <v>4028</v>
      </c>
      <c r="D346" s="1850" t="s">
        <v>4029</v>
      </c>
      <c r="E346" s="1850" t="s">
        <v>4030</v>
      </c>
      <c r="F346" s="1850" t="s">
        <v>3573</v>
      </c>
      <c r="G346" s="1850" t="s">
        <v>4031</v>
      </c>
      <c r="H346" s="1850" t="s">
        <v>22</v>
      </c>
      <c r="I346" s="1850" t="s">
        <v>1030</v>
      </c>
    </row>
    <row customHeight="1" ht="11.25">
      <c r="A347" s="1850" t="s">
        <v>3524</v>
      </c>
      <c r="B347" s="1850" t="s">
        <v>16</v>
      </c>
      <c r="C347" s="1850" t="s">
        <v>4032</v>
      </c>
      <c r="D347" s="1850" t="s">
        <v>4033</v>
      </c>
      <c r="E347" s="1850" t="s">
        <v>4034</v>
      </c>
      <c r="F347" s="1850" t="s">
        <v>3760</v>
      </c>
      <c r="G347" s="1850" t="s">
        <v>22</v>
      </c>
      <c r="H347" s="1850" t="s">
        <v>22</v>
      </c>
      <c r="I347" s="1850" t="s">
        <v>1030</v>
      </c>
    </row>
    <row customHeight="1" ht="11.25">
      <c r="A348" s="1850" t="s">
        <v>3524</v>
      </c>
      <c r="B348" s="1850" t="s">
        <v>16</v>
      </c>
      <c r="C348" s="1850" t="s">
        <v>4035</v>
      </c>
      <c r="D348" s="1850" t="s">
        <v>4036</v>
      </c>
      <c r="E348" s="1850" t="s">
        <v>4037</v>
      </c>
      <c r="F348" s="1850" t="s">
        <v>3874</v>
      </c>
      <c r="G348" s="1850" t="s">
        <v>22</v>
      </c>
      <c r="H348" s="1850" t="s">
        <v>22</v>
      </c>
      <c r="I348" s="1850" t="s">
        <v>1030</v>
      </c>
    </row>
    <row customHeight="1" ht="11.25">
      <c r="A349" s="1850" t="s">
        <v>3524</v>
      </c>
      <c r="B349" s="1850" t="s">
        <v>16</v>
      </c>
      <c r="C349" s="1850" t="s">
        <v>4038</v>
      </c>
      <c r="D349" s="1850" t="s">
        <v>4039</v>
      </c>
      <c r="E349" s="1850" t="s">
        <v>4040</v>
      </c>
      <c r="F349" s="1850" t="s">
        <v>3594</v>
      </c>
      <c r="G349" s="1850" t="s">
        <v>22</v>
      </c>
      <c r="H349" s="1850" t="s">
        <v>22</v>
      </c>
      <c r="I349" s="1850" t="s">
        <v>1030</v>
      </c>
    </row>
    <row customHeight="1" ht="11.25">
      <c r="A350" s="1850" t="s">
        <v>3524</v>
      </c>
      <c r="B350" s="1850" t="s">
        <v>16</v>
      </c>
      <c r="C350" s="1850" t="s">
        <v>4041</v>
      </c>
      <c r="D350" s="1850" t="s">
        <v>4042</v>
      </c>
      <c r="E350" s="1850" t="s">
        <v>4043</v>
      </c>
      <c r="F350" s="1850" t="s">
        <v>3687</v>
      </c>
      <c r="G350" s="1850" t="s">
        <v>22</v>
      </c>
      <c r="H350" s="1850" t="s">
        <v>22</v>
      </c>
      <c r="I350" s="1850" t="s">
        <v>1030</v>
      </c>
    </row>
    <row customHeight="1" ht="11.25">
      <c r="A351" s="1850" t="s">
        <v>3524</v>
      </c>
      <c r="B351" s="1850" t="s">
        <v>16</v>
      </c>
      <c r="C351" s="1850" t="s">
        <v>4048</v>
      </c>
      <c r="D351" s="1850" t="s">
        <v>4049</v>
      </c>
      <c r="E351" s="1850" t="s">
        <v>4050</v>
      </c>
      <c r="F351" s="1850" t="s">
        <v>3594</v>
      </c>
      <c r="G351" s="1850" t="s">
        <v>22</v>
      </c>
      <c r="H351" s="1850" t="s">
        <v>22</v>
      </c>
      <c r="I351" s="1850" t="s">
        <v>1030</v>
      </c>
    </row>
    <row customHeight="1" ht="11.25">
      <c r="A352" s="1850" t="s">
        <v>3524</v>
      </c>
      <c r="B352" s="1850" t="s">
        <v>16</v>
      </c>
      <c r="C352" s="1850" t="s">
        <v>3684</v>
      </c>
      <c r="D352" s="1850" t="s">
        <v>3685</v>
      </c>
      <c r="E352" s="1850" t="s">
        <v>3686</v>
      </c>
      <c r="F352" s="1850" t="s">
        <v>3687</v>
      </c>
      <c r="G352" s="1850" t="s">
        <v>22</v>
      </c>
      <c r="H352" s="1850" t="s">
        <v>22</v>
      </c>
      <c r="I352" s="1850" t="s">
        <v>1030</v>
      </c>
    </row>
    <row customHeight="1" ht="11.25">
      <c r="A353" s="1850" t="s">
        <v>3524</v>
      </c>
      <c r="B353" s="1850" t="s">
        <v>16</v>
      </c>
      <c r="C353" s="1850" t="s">
        <v>4051</v>
      </c>
      <c r="D353" s="1850" t="s">
        <v>4052</v>
      </c>
      <c r="E353" s="1850" t="s">
        <v>4053</v>
      </c>
      <c r="F353" s="1850" t="s">
        <v>3704</v>
      </c>
      <c r="G353" s="1850" t="s">
        <v>4054</v>
      </c>
      <c r="H353" s="1850" t="s">
        <v>22</v>
      </c>
      <c r="I353" s="1850" t="s">
        <v>1030</v>
      </c>
    </row>
    <row customHeight="1" ht="11.25">
      <c r="A354" s="1850" t="s">
        <v>3524</v>
      </c>
      <c r="B354" s="1850" t="s">
        <v>16</v>
      </c>
      <c r="C354" s="1850" t="s">
        <v>4055</v>
      </c>
      <c r="D354" s="1850" t="s">
        <v>4056</v>
      </c>
      <c r="E354" s="1850" t="s">
        <v>4057</v>
      </c>
      <c r="F354" s="1850" t="s">
        <v>4058</v>
      </c>
      <c r="G354" s="1850" t="s">
        <v>22</v>
      </c>
      <c r="H354" s="1850" t="s">
        <v>22</v>
      </c>
      <c r="I354" s="1850" t="s">
        <v>1030</v>
      </c>
    </row>
    <row customHeight="1" ht="11.25">
      <c r="A355" s="1850" t="s">
        <v>3524</v>
      </c>
      <c r="B355" s="1850" t="s">
        <v>16</v>
      </c>
      <c r="C355" s="1850" t="s">
        <v>4059</v>
      </c>
      <c r="D355" s="1850" t="s">
        <v>4060</v>
      </c>
      <c r="E355" s="1850" t="s">
        <v>4061</v>
      </c>
      <c r="F355" s="1850" t="s">
        <v>3573</v>
      </c>
      <c r="G355" s="1850" t="s">
        <v>4062</v>
      </c>
      <c r="H355" s="1850" t="s">
        <v>22</v>
      </c>
      <c r="I355" s="1850" t="s">
        <v>1030</v>
      </c>
    </row>
    <row customHeight="1" ht="11.25">
      <c r="A356" s="1850" t="s">
        <v>3524</v>
      </c>
      <c r="B356" s="1850" t="s">
        <v>16</v>
      </c>
      <c r="C356" s="1850" t="s">
        <v>4063</v>
      </c>
      <c r="D356" s="1850" t="s">
        <v>4064</v>
      </c>
      <c r="E356" s="1850" t="s">
        <v>4065</v>
      </c>
      <c r="F356" s="1850" t="s">
        <v>3573</v>
      </c>
      <c r="G356" s="1850" t="s">
        <v>4066</v>
      </c>
      <c r="H356" s="1850" t="s">
        <v>22</v>
      </c>
      <c r="I356" s="1850" t="s">
        <v>1030</v>
      </c>
    </row>
    <row customHeight="1" ht="11.25">
      <c r="A357" s="1850" t="s">
        <v>3524</v>
      </c>
      <c r="B357" s="1850" t="s">
        <v>16</v>
      </c>
      <c r="C357" s="1850" t="s">
        <v>3691</v>
      </c>
      <c r="D357" s="1850" t="s">
        <v>3692</v>
      </c>
      <c r="E357" s="1850" t="s">
        <v>3693</v>
      </c>
      <c r="F357" s="1850" t="s">
        <v>3694</v>
      </c>
      <c r="G357" s="1850" t="s">
        <v>22</v>
      </c>
      <c r="H357" s="1850" t="s">
        <v>22</v>
      </c>
      <c r="I357" s="1850" t="s">
        <v>1030</v>
      </c>
    </row>
    <row customHeight="1" ht="11.25">
      <c r="A358" s="1850" t="s">
        <v>3524</v>
      </c>
      <c r="B358" s="1850" t="s">
        <v>16</v>
      </c>
      <c r="C358" s="1850" t="s">
        <v>4302</v>
      </c>
      <c r="D358" s="1850" t="s">
        <v>4303</v>
      </c>
      <c r="E358" s="1850" t="s">
        <v>4304</v>
      </c>
      <c r="F358" s="1850" t="s">
        <v>3704</v>
      </c>
      <c r="G358" s="1850" t="s">
        <v>22</v>
      </c>
      <c r="H358" s="1850" t="s">
        <v>22</v>
      </c>
      <c r="I358" s="1850" t="s">
        <v>1030</v>
      </c>
    </row>
    <row customHeight="1" ht="11.25">
      <c r="A359" s="1850" t="s">
        <v>3524</v>
      </c>
      <c r="B359" s="1850" t="s">
        <v>16</v>
      </c>
      <c r="C359" s="1850" t="s">
        <v>3695</v>
      </c>
      <c r="D359" s="1850" t="s">
        <v>3696</v>
      </c>
      <c r="E359" s="1850" t="s">
        <v>3697</v>
      </c>
      <c r="F359" s="1850" t="s">
        <v>3569</v>
      </c>
      <c r="G359" s="1850" t="s">
        <v>22</v>
      </c>
      <c r="H359" s="1850" t="s">
        <v>22</v>
      </c>
      <c r="I359" s="1850" t="s">
        <v>1030</v>
      </c>
    </row>
    <row customHeight="1" ht="11.25">
      <c r="A360" s="1850" t="s">
        <v>3524</v>
      </c>
      <c r="B360" s="1850" t="s">
        <v>16</v>
      </c>
      <c r="C360" s="1850" t="s">
        <v>3698</v>
      </c>
      <c r="D360" s="1850" t="s">
        <v>3699</v>
      </c>
      <c r="E360" s="1850" t="s">
        <v>3700</v>
      </c>
      <c r="F360" s="1850" t="s">
        <v>3569</v>
      </c>
      <c r="G360" s="1850" t="s">
        <v>22</v>
      </c>
      <c r="H360" s="1850" t="s">
        <v>22</v>
      </c>
      <c r="I360" s="1850" t="s">
        <v>1030</v>
      </c>
    </row>
    <row customHeight="1" ht="11.25">
      <c r="A361" s="1850" t="s">
        <v>3524</v>
      </c>
      <c r="B361" s="1850" t="s">
        <v>16</v>
      </c>
      <c r="C361" s="1850" t="s">
        <v>3701</v>
      </c>
      <c r="D361" s="1850" t="s">
        <v>3702</v>
      </c>
      <c r="E361" s="1850" t="s">
        <v>3703</v>
      </c>
      <c r="F361" s="1850" t="s">
        <v>3704</v>
      </c>
      <c r="G361" s="1850" t="s">
        <v>22</v>
      </c>
      <c r="H361" s="1850" t="s">
        <v>22</v>
      </c>
      <c r="I361" s="1850" t="s">
        <v>1030</v>
      </c>
    </row>
    <row customHeight="1" ht="11.25">
      <c r="A362" s="1850" t="s">
        <v>3524</v>
      </c>
      <c r="B362" s="1850" t="s">
        <v>16</v>
      </c>
      <c r="C362" s="1850" t="s">
        <v>4067</v>
      </c>
      <c r="D362" s="1850" t="s">
        <v>4068</v>
      </c>
      <c r="E362" s="1850" t="s">
        <v>4069</v>
      </c>
      <c r="F362" s="1850" t="s">
        <v>3639</v>
      </c>
      <c r="G362" s="1850" t="s">
        <v>22</v>
      </c>
      <c r="H362" s="1850" t="s">
        <v>22</v>
      </c>
      <c r="I362" s="1850" t="s">
        <v>1030</v>
      </c>
    </row>
    <row customHeight="1" ht="11.25">
      <c r="A363" s="1850" t="s">
        <v>3524</v>
      </c>
      <c r="B363" s="1850" t="s">
        <v>16</v>
      </c>
      <c r="C363" s="1850" t="s">
        <v>4070</v>
      </c>
      <c r="D363" s="1850" t="s">
        <v>4071</v>
      </c>
      <c r="E363" s="1850" t="s">
        <v>4072</v>
      </c>
      <c r="F363" s="1850" t="s">
        <v>3602</v>
      </c>
      <c r="G363" s="1850" t="s">
        <v>4073</v>
      </c>
      <c r="H363" s="1850" t="s">
        <v>22</v>
      </c>
      <c r="I363" s="1850" t="s">
        <v>1030</v>
      </c>
    </row>
    <row customHeight="1" ht="11.25">
      <c r="A364" s="1850" t="s">
        <v>3524</v>
      </c>
      <c r="B364" s="1850" t="s">
        <v>16</v>
      </c>
      <c r="C364" s="1850" t="s">
        <v>4074</v>
      </c>
      <c r="D364" s="1850" t="s">
        <v>4075</v>
      </c>
      <c r="E364" s="1850" t="s">
        <v>4076</v>
      </c>
      <c r="F364" s="1850" t="s">
        <v>3662</v>
      </c>
      <c r="G364" s="1850" t="s">
        <v>4077</v>
      </c>
      <c r="H364" s="1850" t="s">
        <v>22</v>
      </c>
      <c r="I364" s="1850" t="s">
        <v>1030</v>
      </c>
    </row>
    <row customHeight="1" ht="11.25">
      <c r="A365" s="1850" t="s">
        <v>3524</v>
      </c>
      <c r="B365" s="1850" t="s">
        <v>16</v>
      </c>
      <c r="C365" s="1850" t="s">
        <v>3705</v>
      </c>
      <c r="D365" s="1850" t="s">
        <v>3706</v>
      </c>
      <c r="E365" s="1850" t="s">
        <v>3707</v>
      </c>
      <c r="F365" s="1850" t="s">
        <v>3573</v>
      </c>
      <c r="G365" s="1850" t="s">
        <v>22</v>
      </c>
      <c r="H365" s="1850" t="s">
        <v>22</v>
      </c>
      <c r="I365" s="1850" t="s">
        <v>1030</v>
      </c>
    </row>
    <row customHeight="1" ht="11.25">
      <c r="A366" s="1850" t="s">
        <v>3524</v>
      </c>
      <c r="B366" s="1850" t="s">
        <v>16</v>
      </c>
      <c r="C366" s="1850" t="s">
        <v>4078</v>
      </c>
      <c r="D366" s="1850" t="s">
        <v>4079</v>
      </c>
      <c r="E366" s="1850" t="s">
        <v>4080</v>
      </c>
      <c r="F366" s="1850" t="s">
        <v>4047</v>
      </c>
      <c r="G366" s="1850" t="s">
        <v>22</v>
      </c>
      <c r="H366" s="1850" t="s">
        <v>22</v>
      </c>
      <c r="I366" s="1850" t="s">
        <v>1030</v>
      </c>
    </row>
    <row customHeight="1" ht="11.25">
      <c r="A367" s="1850" t="s">
        <v>3524</v>
      </c>
      <c r="B367" s="1850" t="s">
        <v>16</v>
      </c>
      <c r="C367" s="1850" t="s">
        <v>3708</v>
      </c>
      <c r="D367" s="1850" t="s">
        <v>3709</v>
      </c>
      <c r="E367" s="1850" t="s">
        <v>3710</v>
      </c>
      <c r="F367" s="1850" t="s">
        <v>3694</v>
      </c>
      <c r="G367" s="1850" t="s">
        <v>22</v>
      </c>
      <c r="H367" s="1850" t="s">
        <v>22</v>
      </c>
      <c r="I367" s="1850" t="s">
        <v>1030</v>
      </c>
    </row>
    <row customHeight="1" ht="11.25">
      <c r="A368" s="1850" t="s">
        <v>3524</v>
      </c>
      <c r="B368" s="1850" t="s">
        <v>16</v>
      </c>
      <c r="C368" s="1850" t="s">
        <v>4081</v>
      </c>
      <c r="D368" s="1850" t="s">
        <v>4082</v>
      </c>
      <c r="E368" s="1850" t="s">
        <v>4083</v>
      </c>
      <c r="F368" s="1850" t="s">
        <v>3602</v>
      </c>
      <c r="G368" s="1850" t="s">
        <v>22</v>
      </c>
      <c r="H368" s="1850" t="s">
        <v>22</v>
      </c>
      <c r="I368" s="1850" t="s">
        <v>1030</v>
      </c>
    </row>
    <row customHeight="1" ht="11.25">
      <c r="A369" s="1850" t="s">
        <v>3524</v>
      </c>
      <c r="B369" s="1850" t="s">
        <v>16</v>
      </c>
      <c r="C369" s="1850" t="s">
        <v>4084</v>
      </c>
      <c r="D369" s="1850" t="s">
        <v>4085</v>
      </c>
      <c r="E369" s="1850" t="s">
        <v>4086</v>
      </c>
      <c r="F369" s="1850" t="s">
        <v>3956</v>
      </c>
      <c r="G369" s="1850" t="s">
        <v>22</v>
      </c>
      <c r="H369" s="1850" t="s">
        <v>22</v>
      </c>
      <c r="I369" s="1850" t="s">
        <v>1030</v>
      </c>
    </row>
    <row customHeight="1" ht="11.25">
      <c r="A370" s="1850" t="s">
        <v>3524</v>
      </c>
      <c r="B370" s="1850" t="s">
        <v>16</v>
      </c>
      <c r="C370" s="1850" t="s">
        <v>4087</v>
      </c>
      <c r="D370" s="1850" t="s">
        <v>4088</v>
      </c>
      <c r="E370" s="1850" t="s">
        <v>4089</v>
      </c>
      <c r="F370" s="1850" t="s">
        <v>3531</v>
      </c>
      <c r="G370" s="1850" t="s">
        <v>22</v>
      </c>
      <c r="H370" s="1850" t="s">
        <v>22</v>
      </c>
      <c r="I370" s="1850" t="s">
        <v>1030</v>
      </c>
    </row>
    <row customHeight="1" ht="11.25">
      <c r="A371" s="1850" t="s">
        <v>3524</v>
      </c>
      <c r="B371" s="1850" t="s">
        <v>16</v>
      </c>
      <c r="C371" s="1850" t="s">
        <v>3711</v>
      </c>
      <c r="D371" s="1850" t="s">
        <v>3712</v>
      </c>
      <c r="E371" s="1850" t="s">
        <v>3713</v>
      </c>
      <c r="F371" s="1850" t="s">
        <v>3714</v>
      </c>
      <c r="G371" s="1850" t="s">
        <v>22</v>
      </c>
      <c r="H371" s="1850" t="s">
        <v>22</v>
      </c>
      <c r="I371" s="1850" t="s">
        <v>1030</v>
      </c>
    </row>
    <row customHeight="1" ht="11.25">
      <c r="A372" s="1850" t="s">
        <v>3524</v>
      </c>
      <c r="B372" s="1850" t="s">
        <v>16</v>
      </c>
      <c r="C372" s="1850" t="s">
        <v>4090</v>
      </c>
      <c r="D372" s="1850" t="s">
        <v>4091</v>
      </c>
      <c r="E372" s="1850" t="s">
        <v>4092</v>
      </c>
      <c r="F372" s="1850" t="s">
        <v>3956</v>
      </c>
      <c r="G372" s="1850" t="s">
        <v>22</v>
      </c>
      <c r="H372" s="1850" t="s">
        <v>22</v>
      </c>
      <c r="I372" s="1850" t="s">
        <v>1030</v>
      </c>
    </row>
    <row customHeight="1" ht="11.25">
      <c r="A373" s="1850" t="s">
        <v>3524</v>
      </c>
      <c r="B373" s="1850" t="s">
        <v>16</v>
      </c>
      <c r="C373" s="1850" t="s">
        <v>3715</v>
      </c>
      <c r="D373" s="1850" t="s">
        <v>3716</v>
      </c>
      <c r="E373" s="1850" t="s">
        <v>3717</v>
      </c>
      <c r="F373" s="1850" t="s">
        <v>51</v>
      </c>
      <c r="G373" s="1850" t="s">
        <v>22</v>
      </c>
      <c r="H373" s="1850" t="s">
        <v>22</v>
      </c>
      <c r="I373" s="1850" t="s">
        <v>1030</v>
      </c>
    </row>
    <row customHeight="1" ht="11.25">
      <c r="A374" s="1850" t="s">
        <v>3524</v>
      </c>
      <c r="B374" s="1850" t="s">
        <v>16</v>
      </c>
      <c r="C374" s="1850" t="s">
        <v>3725</v>
      </c>
      <c r="D374" s="1850" t="s">
        <v>3726</v>
      </c>
      <c r="E374" s="1850" t="s">
        <v>3727</v>
      </c>
      <c r="F374" s="1850" t="s">
        <v>3728</v>
      </c>
      <c r="G374" s="1850" t="s">
        <v>22</v>
      </c>
      <c r="H374" s="1850" t="s">
        <v>22</v>
      </c>
      <c r="I374" s="1850" t="s">
        <v>1030</v>
      </c>
    </row>
    <row customHeight="1" ht="11.25">
      <c r="A375" s="1850" t="s">
        <v>3524</v>
      </c>
      <c r="B375" s="1850" t="s">
        <v>16</v>
      </c>
      <c r="C375" s="1850" t="s">
        <v>4305</v>
      </c>
      <c r="D375" s="1850" t="s">
        <v>4306</v>
      </c>
      <c r="E375" s="1850" t="s">
        <v>4307</v>
      </c>
      <c r="F375" s="1850" t="s">
        <v>3594</v>
      </c>
      <c r="G375" s="1850" t="s">
        <v>22</v>
      </c>
      <c r="H375" s="1850" t="s">
        <v>22</v>
      </c>
      <c r="I375" s="1850" t="s">
        <v>1030</v>
      </c>
    </row>
    <row customHeight="1" ht="11.25">
      <c r="A376" s="1850" t="s">
        <v>3524</v>
      </c>
      <c r="B376" s="1850" t="s">
        <v>16</v>
      </c>
      <c r="C376" s="1850" t="s">
        <v>3742</v>
      </c>
      <c r="D376" s="1850" t="s">
        <v>3743</v>
      </c>
      <c r="E376" s="1850" t="s">
        <v>3744</v>
      </c>
      <c r="F376" s="1850" t="s">
        <v>3569</v>
      </c>
      <c r="G376" s="1850" t="s">
        <v>22</v>
      </c>
      <c r="H376" s="1850" t="s">
        <v>22</v>
      </c>
      <c r="I376" s="1850" t="s">
        <v>1030</v>
      </c>
    </row>
    <row customHeight="1" ht="11.25">
      <c r="A377" s="1850" t="s">
        <v>3524</v>
      </c>
      <c r="B377" s="1850" t="s">
        <v>16</v>
      </c>
      <c r="C377" s="1850" t="s">
        <v>4099</v>
      </c>
      <c r="D377" s="1850" t="s">
        <v>4100</v>
      </c>
      <c r="E377" s="1850" t="s">
        <v>4101</v>
      </c>
      <c r="F377" s="1850" t="s">
        <v>3573</v>
      </c>
      <c r="G377" s="1850" t="s">
        <v>4102</v>
      </c>
      <c r="H377" s="1850" t="s">
        <v>22</v>
      </c>
      <c r="I377" s="1850" t="s">
        <v>1030</v>
      </c>
    </row>
    <row customHeight="1" ht="11.25">
      <c r="A378" s="1850" t="s">
        <v>3524</v>
      </c>
      <c r="B378" s="1850" t="s">
        <v>16</v>
      </c>
      <c r="C378" s="1850" t="s">
        <v>4103</v>
      </c>
      <c r="D378" s="1850" t="s">
        <v>4104</v>
      </c>
      <c r="E378" s="1850" t="s">
        <v>4105</v>
      </c>
      <c r="F378" s="1850" t="s">
        <v>3585</v>
      </c>
      <c r="G378" s="1850" t="s">
        <v>4106</v>
      </c>
      <c r="H378" s="1850" t="s">
        <v>22</v>
      </c>
      <c r="I378" s="1850" t="s">
        <v>1030</v>
      </c>
    </row>
    <row customHeight="1" ht="11.25">
      <c r="A379" s="1850" t="s">
        <v>3524</v>
      </c>
      <c r="B379" s="1850" t="s">
        <v>16</v>
      </c>
      <c r="C379" s="1850" t="s">
        <v>4107</v>
      </c>
      <c r="D379" s="1850" t="s">
        <v>4108</v>
      </c>
      <c r="E379" s="1850" t="s">
        <v>4109</v>
      </c>
      <c r="F379" s="1850" t="s">
        <v>3539</v>
      </c>
      <c r="G379" s="1850" t="s">
        <v>4110</v>
      </c>
      <c r="H379" s="1850" t="s">
        <v>22</v>
      </c>
      <c r="I379" s="1850" t="s">
        <v>1030</v>
      </c>
    </row>
    <row customHeight="1" ht="11.25">
      <c r="A380" s="1850" t="s">
        <v>3524</v>
      </c>
      <c r="B380" s="1850" t="s">
        <v>16</v>
      </c>
      <c r="C380" s="1850" t="s">
        <v>4111</v>
      </c>
      <c r="D380" s="1850" t="s">
        <v>4112</v>
      </c>
      <c r="E380" s="1850" t="s">
        <v>4113</v>
      </c>
      <c r="F380" s="1850" t="s">
        <v>4114</v>
      </c>
      <c r="G380" s="1850" t="s">
        <v>22</v>
      </c>
      <c r="H380" s="1850" t="s">
        <v>22</v>
      </c>
      <c r="I380" s="1850" t="s">
        <v>1030</v>
      </c>
    </row>
    <row customHeight="1" ht="11.25">
      <c r="A381" s="1850" t="s">
        <v>3524</v>
      </c>
      <c r="B381" s="1850" t="s">
        <v>16</v>
      </c>
      <c r="C381" s="1850" t="s">
        <v>4119</v>
      </c>
      <c r="D381" s="1850" t="s">
        <v>4120</v>
      </c>
      <c r="E381" s="1850" t="s">
        <v>4121</v>
      </c>
      <c r="F381" s="1850" t="s">
        <v>3561</v>
      </c>
      <c r="G381" s="1850" t="s">
        <v>22</v>
      </c>
      <c r="H381" s="1850" t="s">
        <v>22</v>
      </c>
      <c r="I381" s="1850" t="s">
        <v>1030</v>
      </c>
    </row>
    <row customHeight="1" ht="11.25">
      <c r="A382" s="1850" t="s">
        <v>3524</v>
      </c>
      <c r="B382" s="1850" t="s">
        <v>16</v>
      </c>
      <c r="C382" s="1850" t="s">
        <v>4122</v>
      </c>
      <c r="D382" s="1850" t="s">
        <v>4123</v>
      </c>
      <c r="E382" s="1850" t="s">
        <v>4124</v>
      </c>
      <c r="F382" s="1850" t="s">
        <v>4125</v>
      </c>
      <c r="G382" s="1850" t="s">
        <v>22</v>
      </c>
      <c r="H382" s="1850" t="s">
        <v>22</v>
      </c>
      <c r="I382" s="1850" t="s">
        <v>1030</v>
      </c>
    </row>
    <row customHeight="1" ht="11.25">
      <c r="A383" s="1850" t="s">
        <v>3524</v>
      </c>
      <c r="B383" s="1850" t="s">
        <v>16</v>
      </c>
      <c r="C383" s="1850" t="s">
        <v>4126</v>
      </c>
      <c r="D383" s="1850" t="s">
        <v>4127</v>
      </c>
      <c r="E383" s="1850" t="s">
        <v>4128</v>
      </c>
      <c r="F383" s="1850" t="s">
        <v>3930</v>
      </c>
      <c r="G383" s="1850" t="s">
        <v>22</v>
      </c>
      <c r="H383" s="1850" t="s">
        <v>22</v>
      </c>
      <c r="I383" s="1850" t="s">
        <v>1030</v>
      </c>
    </row>
    <row customHeight="1" ht="11.25">
      <c r="A384" s="1850" t="s">
        <v>3524</v>
      </c>
      <c r="B384" s="1850" t="s">
        <v>16</v>
      </c>
      <c r="C384" s="1850" t="s">
        <v>4308</v>
      </c>
      <c r="D384" s="1850" t="s">
        <v>4309</v>
      </c>
      <c r="E384" s="1850" t="s">
        <v>4310</v>
      </c>
      <c r="F384" s="1850" t="s">
        <v>3535</v>
      </c>
      <c r="G384" s="1850" t="s">
        <v>4118</v>
      </c>
      <c r="H384" s="1850" t="s">
        <v>22</v>
      </c>
      <c r="I384" s="1850" t="s">
        <v>1030</v>
      </c>
    </row>
    <row customHeight="1" ht="11.25">
      <c r="A385" s="1850" t="s">
        <v>3524</v>
      </c>
      <c r="B385" s="1850" t="s">
        <v>16</v>
      </c>
      <c r="C385" s="1850" t="s">
        <v>4311</v>
      </c>
      <c r="D385" s="1850" t="s">
        <v>4309</v>
      </c>
      <c r="E385" s="1850" t="s">
        <v>4312</v>
      </c>
      <c r="F385" s="1850" t="s">
        <v>3956</v>
      </c>
      <c r="G385" s="1850" t="s">
        <v>4132</v>
      </c>
      <c r="H385" s="1850" t="s">
        <v>22</v>
      </c>
      <c r="I385" s="1850" t="s">
        <v>1030</v>
      </c>
    </row>
    <row customHeight="1" ht="11.25">
      <c r="A386" s="1850" t="s">
        <v>3524</v>
      </c>
      <c r="B386" s="1850" t="s">
        <v>16</v>
      </c>
      <c r="C386" s="1850" t="s">
        <v>3757</v>
      </c>
      <c r="D386" s="1850" t="s">
        <v>3758</v>
      </c>
      <c r="E386" s="1850" t="s">
        <v>3759</v>
      </c>
      <c r="F386" s="1850" t="s">
        <v>3760</v>
      </c>
      <c r="G386" s="1850" t="s">
        <v>3761</v>
      </c>
      <c r="H386" s="1850" t="s">
        <v>3762</v>
      </c>
      <c r="I386" s="1850" t="s">
        <v>1030</v>
      </c>
    </row>
    <row customHeight="1" ht="11.25">
      <c r="A387" s="1850" t="s">
        <v>3524</v>
      </c>
      <c r="B387" s="1850" t="s">
        <v>16</v>
      </c>
      <c r="C387" s="1850" t="s">
        <v>4133</v>
      </c>
      <c r="D387" s="1850" t="s">
        <v>4134</v>
      </c>
      <c r="E387" s="1850" t="s">
        <v>4135</v>
      </c>
      <c r="F387" s="1850" t="s">
        <v>3573</v>
      </c>
      <c r="G387" s="1850" t="s">
        <v>22</v>
      </c>
      <c r="H387" s="1850" t="s">
        <v>22</v>
      </c>
      <c r="I387" s="1850" t="s">
        <v>1030</v>
      </c>
    </row>
    <row customHeight="1" ht="11.25">
      <c r="A388" s="1850" t="s">
        <v>3524</v>
      </c>
      <c r="B388" s="1850" t="s">
        <v>16</v>
      </c>
      <c r="C388" s="1850" t="s">
        <v>4313</v>
      </c>
      <c r="D388" s="1850" t="s">
        <v>4314</v>
      </c>
      <c r="E388" s="1850" t="s">
        <v>4315</v>
      </c>
      <c r="F388" s="1850" t="s">
        <v>3531</v>
      </c>
      <c r="G388" s="1850" t="s">
        <v>22</v>
      </c>
      <c r="H388" s="1850" t="s">
        <v>22</v>
      </c>
      <c r="I388" s="1850" t="s">
        <v>1030</v>
      </c>
    </row>
    <row customHeight="1" ht="11.25">
      <c r="A389" s="1850" t="s">
        <v>3524</v>
      </c>
      <c r="B389" s="1850" t="s">
        <v>16</v>
      </c>
      <c r="C389" s="1850" t="s">
        <v>4139</v>
      </c>
      <c r="D389" s="1850" t="s">
        <v>4140</v>
      </c>
      <c r="E389" s="1850" t="s">
        <v>4141</v>
      </c>
      <c r="F389" s="1850" t="s">
        <v>3527</v>
      </c>
      <c r="G389" s="1850" t="s">
        <v>22</v>
      </c>
      <c r="H389" s="1850" t="s">
        <v>22</v>
      </c>
      <c r="I389" s="1850" t="s">
        <v>1030</v>
      </c>
    </row>
    <row customHeight="1" ht="11.25">
      <c r="A390" s="1850" t="s">
        <v>3524</v>
      </c>
      <c r="B390" s="1850" t="s">
        <v>16</v>
      </c>
      <c r="C390" s="1850" t="s">
        <v>4142</v>
      </c>
      <c r="D390" s="1850" t="s">
        <v>4143</v>
      </c>
      <c r="E390" s="1850" t="s">
        <v>4144</v>
      </c>
      <c r="F390" s="1850" t="s">
        <v>3531</v>
      </c>
      <c r="G390" s="1850" t="s">
        <v>22</v>
      </c>
      <c r="H390" s="1850" t="s">
        <v>22</v>
      </c>
      <c r="I390" s="1850" t="s">
        <v>1030</v>
      </c>
    </row>
    <row customHeight="1" ht="11.25">
      <c r="A391" s="1850" t="s">
        <v>3524</v>
      </c>
      <c r="B391" s="1850" t="s">
        <v>16</v>
      </c>
      <c r="C391" s="1850" t="s">
        <v>3775</v>
      </c>
      <c r="D391" s="1850" t="s">
        <v>3776</v>
      </c>
      <c r="E391" s="1850" t="s">
        <v>3777</v>
      </c>
      <c r="F391" s="1850" t="s">
        <v>3760</v>
      </c>
      <c r="G391" s="1850" t="s">
        <v>22</v>
      </c>
      <c r="H391" s="1850" t="s">
        <v>22</v>
      </c>
      <c r="I391" s="1850" t="s">
        <v>1030</v>
      </c>
    </row>
    <row customHeight="1" ht="11.25">
      <c r="A392" s="1850" t="s">
        <v>3524</v>
      </c>
      <c r="B392" s="1850" t="s">
        <v>16</v>
      </c>
      <c r="C392" s="1850" t="s">
        <v>3781</v>
      </c>
      <c r="D392" s="1850" t="s">
        <v>3782</v>
      </c>
      <c r="E392" s="1850" t="s">
        <v>3783</v>
      </c>
      <c r="F392" s="1850" t="s">
        <v>3760</v>
      </c>
      <c r="G392" s="1850" t="s">
        <v>22</v>
      </c>
      <c r="H392" s="1850" t="s">
        <v>22</v>
      </c>
      <c r="I392" s="1850" t="s">
        <v>1030</v>
      </c>
    </row>
    <row customHeight="1" ht="11.25">
      <c r="A393" s="1850" t="s">
        <v>3524</v>
      </c>
      <c r="B393" s="1850" t="s">
        <v>16</v>
      </c>
      <c r="C393" s="1850" t="s">
        <v>4145</v>
      </c>
      <c r="D393" s="1850" t="s">
        <v>4146</v>
      </c>
      <c r="E393" s="1850" t="s">
        <v>4147</v>
      </c>
      <c r="F393" s="1850" t="s">
        <v>3760</v>
      </c>
      <c r="G393" s="1850" t="s">
        <v>22</v>
      </c>
      <c r="H393" s="1850" t="s">
        <v>22</v>
      </c>
      <c r="I393" s="1850" t="s">
        <v>1030</v>
      </c>
    </row>
    <row customHeight="1" ht="11.25">
      <c r="A394" s="1850" t="s">
        <v>3524</v>
      </c>
      <c r="B394" s="1850" t="s">
        <v>16</v>
      </c>
      <c r="C394" s="1850" t="s">
        <v>4148</v>
      </c>
      <c r="D394" s="1850" t="s">
        <v>4149</v>
      </c>
      <c r="E394" s="1850" t="s">
        <v>4150</v>
      </c>
      <c r="F394" s="1850" t="s">
        <v>3714</v>
      </c>
      <c r="G394" s="1850" t="s">
        <v>4151</v>
      </c>
      <c r="H394" s="1850" t="s">
        <v>22</v>
      </c>
      <c r="I394" s="1850" t="s">
        <v>1030</v>
      </c>
    </row>
    <row customHeight="1" ht="11.25">
      <c r="A395" s="1850" t="s">
        <v>3524</v>
      </c>
      <c r="B395" s="1850" t="s">
        <v>16</v>
      </c>
      <c r="C395" s="1850" t="s">
        <v>4152</v>
      </c>
      <c r="D395" s="1850" t="s">
        <v>4153</v>
      </c>
      <c r="E395" s="1850" t="s">
        <v>4154</v>
      </c>
      <c r="F395" s="1850" t="s">
        <v>3531</v>
      </c>
      <c r="G395" s="1850" t="s">
        <v>4155</v>
      </c>
      <c r="H395" s="1850" t="s">
        <v>4156</v>
      </c>
      <c r="I395" s="1850" t="s">
        <v>1030</v>
      </c>
    </row>
    <row customHeight="1" ht="11.25">
      <c r="A396" s="1850" t="s">
        <v>3524</v>
      </c>
      <c r="B396" s="1850" t="s">
        <v>16</v>
      </c>
      <c r="C396" s="1850" t="s">
        <v>4157</v>
      </c>
      <c r="D396" s="1850" t="s">
        <v>4158</v>
      </c>
      <c r="E396" s="1850" t="s">
        <v>4159</v>
      </c>
      <c r="F396" s="1850" t="s">
        <v>3670</v>
      </c>
      <c r="G396" s="1850" t="s">
        <v>22</v>
      </c>
      <c r="H396" s="1850" t="s">
        <v>22</v>
      </c>
      <c r="I396" s="1850" t="s">
        <v>1030</v>
      </c>
    </row>
    <row customHeight="1" ht="11.25">
      <c r="A397" s="1850" t="s">
        <v>3524</v>
      </c>
      <c r="B397" s="1850" t="s">
        <v>16</v>
      </c>
      <c r="C397" s="1850" t="s">
        <v>4160</v>
      </c>
      <c r="D397" s="1850" t="s">
        <v>4161</v>
      </c>
      <c r="E397" s="1850" t="s">
        <v>4162</v>
      </c>
      <c r="F397" s="1850" t="s">
        <v>3956</v>
      </c>
      <c r="G397" s="1850" t="s">
        <v>4163</v>
      </c>
      <c r="H397" s="1850" t="s">
        <v>22</v>
      </c>
      <c r="I397" s="1850" t="s">
        <v>1030</v>
      </c>
    </row>
    <row customHeight="1" ht="11.25">
      <c r="A398" s="1850" t="s">
        <v>3524</v>
      </c>
      <c r="B398" s="1850" t="s">
        <v>16</v>
      </c>
      <c r="C398" s="1850" t="s">
        <v>4164</v>
      </c>
      <c r="D398" s="1850" t="s">
        <v>4165</v>
      </c>
      <c r="E398" s="1850" t="s">
        <v>4166</v>
      </c>
      <c r="F398" s="1850" t="s">
        <v>3594</v>
      </c>
      <c r="G398" s="1850" t="s">
        <v>4167</v>
      </c>
      <c r="H398" s="1850" t="s">
        <v>22</v>
      </c>
      <c r="I398" s="1850" t="s">
        <v>1030</v>
      </c>
    </row>
    <row customHeight="1" ht="11.25">
      <c r="A399" s="1850" t="s">
        <v>3524</v>
      </c>
      <c r="B399" s="1850" t="s">
        <v>16</v>
      </c>
      <c r="C399" s="1850" t="s">
        <v>4316</v>
      </c>
      <c r="D399" s="1850" t="s">
        <v>4317</v>
      </c>
      <c r="E399" s="1850" t="s">
        <v>4318</v>
      </c>
      <c r="F399" s="1850" t="s">
        <v>3527</v>
      </c>
      <c r="G399" s="1850" t="s">
        <v>22</v>
      </c>
      <c r="H399" s="1850" t="s">
        <v>4319</v>
      </c>
      <c r="I399" s="1850" t="s">
        <v>1030</v>
      </c>
    </row>
    <row customHeight="1" ht="11.25">
      <c r="A400" s="1850" t="s">
        <v>3524</v>
      </c>
      <c r="B400" s="1850" t="s">
        <v>16</v>
      </c>
      <c r="C400" s="1850" t="s">
        <v>3793</v>
      </c>
      <c r="D400" s="1850" t="s">
        <v>3794</v>
      </c>
      <c r="E400" s="1850" t="s">
        <v>3795</v>
      </c>
      <c r="F400" s="1850" t="s">
        <v>3760</v>
      </c>
      <c r="G400" s="1850" t="s">
        <v>22</v>
      </c>
      <c r="H400" s="1850" t="s">
        <v>22</v>
      </c>
      <c r="I400" s="1850" t="s">
        <v>1030</v>
      </c>
    </row>
    <row customHeight="1" ht="11.25">
      <c r="A401" s="1850" t="s">
        <v>3524</v>
      </c>
      <c r="B401" s="1850" t="s">
        <v>16</v>
      </c>
      <c r="C401" s="1850" t="s">
        <v>4172</v>
      </c>
      <c r="D401" s="1850" t="s">
        <v>4173</v>
      </c>
      <c r="E401" s="1850" t="s">
        <v>4174</v>
      </c>
      <c r="F401" s="1850" t="s">
        <v>3714</v>
      </c>
      <c r="G401" s="1850" t="s">
        <v>22</v>
      </c>
      <c r="H401" s="1850" t="s">
        <v>22</v>
      </c>
      <c r="I401" s="1850" t="s">
        <v>1030</v>
      </c>
    </row>
    <row customHeight="1" ht="11.25">
      <c r="A402" s="1850" t="s">
        <v>3524</v>
      </c>
      <c r="B402" s="1850" t="s">
        <v>16</v>
      </c>
      <c r="C402" s="1850" t="s">
        <v>4175</v>
      </c>
      <c r="D402" s="1850" t="s">
        <v>4176</v>
      </c>
      <c r="E402" s="1850" t="s">
        <v>4177</v>
      </c>
      <c r="F402" s="1850" t="s">
        <v>3585</v>
      </c>
      <c r="G402" s="1850" t="s">
        <v>4178</v>
      </c>
      <c r="H402" s="1850" t="s">
        <v>22</v>
      </c>
      <c r="I402" s="1850" t="s">
        <v>1030</v>
      </c>
    </row>
    <row customHeight="1" ht="11.25">
      <c r="A403" s="1850" t="s">
        <v>3524</v>
      </c>
      <c r="B403" s="1850" t="s">
        <v>16</v>
      </c>
      <c r="C403" s="1850" t="s">
        <v>3810</v>
      </c>
      <c r="D403" s="1850" t="s">
        <v>3811</v>
      </c>
      <c r="E403" s="1850" t="s">
        <v>3812</v>
      </c>
      <c r="F403" s="1850" t="s">
        <v>3573</v>
      </c>
      <c r="G403" s="1850" t="s">
        <v>22</v>
      </c>
      <c r="H403" s="1850" t="s">
        <v>22</v>
      </c>
      <c r="I403" s="1850" t="s">
        <v>1030</v>
      </c>
    </row>
    <row customHeight="1" ht="11.25">
      <c r="A404" s="1850" t="s">
        <v>3524</v>
      </c>
      <c r="B404" s="1850" t="s">
        <v>16</v>
      </c>
      <c r="C404" s="1850" t="s">
        <v>3828</v>
      </c>
      <c r="D404" s="1850" t="s">
        <v>3829</v>
      </c>
      <c r="E404" s="1850" t="s">
        <v>3830</v>
      </c>
      <c r="F404" s="1850" t="s">
        <v>3735</v>
      </c>
      <c r="G404" s="1850" t="s">
        <v>3831</v>
      </c>
      <c r="H404" s="1850" t="s">
        <v>22</v>
      </c>
      <c r="I404" s="1850" t="s">
        <v>1030</v>
      </c>
    </row>
    <row customHeight="1" ht="11.25">
      <c r="A405" s="1850" t="s">
        <v>3524</v>
      </c>
      <c r="B405" s="1850" t="s">
        <v>16</v>
      </c>
      <c r="C405" s="1850" t="s">
        <v>4179</v>
      </c>
      <c r="D405" s="1850" t="s">
        <v>4180</v>
      </c>
      <c r="E405" s="1850" t="s">
        <v>4181</v>
      </c>
      <c r="F405" s="1850" t="s">
        <v>3721</v>
      </c>
      <c r="G405" s="1850" t="s">
        <v>22</v>
      </c>
      <c r="H405" s="1850" t="s">
        <v>22</v>
      </c>
      <c r="I405" s="1850" t="s">
        <v>1030</v>
      </c>
    </row>
    <row customHeight="1" ht="11.25">
      <c r="A406" s="1850" t="s">
        <v>3524</v>
      </c>
      <c r="B406" s="1850" t="s">
        <v>16</v>
      </c>
      <c r="C406" s="1850" t="s">
        <v>4182</v>
      </c>
      <c r="D406" s="1850" t="s">
        <v>4183</v>
      </c>
      <c r="E406" s="1850" t="s">
        <v>4184</v>
      </c>
      <c r="F406" s="1850" t="s">
        <v>3670</v>
      </c>
      <c r="G406" s="1850" t="s">
        <v>22</v>
      </c>
      <c r="H406" s="1850" t="s">
        <v>22</v>
      </c>
      <c r="I406" s="1850" t="s">
        <v>1030</v>
      </c>
    </row>
    <row customHeight="1" ht="11.25">
      <c r="A407" s="1850" t="s">
        <v>3524</v>
      </c>
      <c r="B407" s="1850" t="s">
        <v>16</v>
      </c>
      <c r="C407" s="1850" t="s">
        <v>4185</v>
      </c>
      <c r="D407" s="1850" t="s">
        <v>4186</v>
      </c>
      <c r="E407" s="1850" t="s">
        <v>4187</v>
      </c>
      <c r="F407" s="1850" t="s">
        <v>4188</v>
      </c>
      <c r="G407" s="1850" t="s">
        <v>22</v>
      </c>
      <c r="H407" s="1850" t="s">
        <v>22</v>
      </c>
      <c r="I407" s="1850" t="s">
        <v>1030</v>
      </c>
    </row>
    <row customHeight="1" ht="11.25">
      <c r="A408" s="1850" t="s">
        <v>3524</v>
      </c>
      <c r="B408" s="1850" t="s">
        <v>16</v>
      </c>
      <c r="C408" s="1850" t="s">
        <v>4189</v>
      </c>
      <c r="D408" s="1850" t="s">
        <v>4190</v>
      </c>
      <c r="E408" s="1850" t="s">
        <v>4191</v>
      </c>
      <c r="F408" s="1850" t="s">
        <v>3735</v>
      </c>
      <c r="G408" s="1850" t="s">
        <v>22</v>
      </c>
      <c r="H408" s="1850" t="s">
        <v>22</v>
      </c>
      <c r="I408" s="1850" t="s">
        <v>1030</v>
      </c>
    </row>
    <row customHeight="1" ht="11.25">
      <c r="A409" s="1850" t="s">
        <v>3524</v>
      </c>
      <c r="B409" s="1850" t="s">
        <v>16</v>
      </c>
      <c r="C409" s="1850" t="s">
        <v>4192</v>
      </c>
      <c r="D409" s="1850" t="s">
        <v>4193</v>
      </c>
      <c r="E409" s="1850" t="s">
        <v>4194</v>
      </c>
      <c r="F409" s="1850" t="s">
        <v>3561</v>
      </c>
      <c r="G409" s="1850" t="s">
        <v>22</v>
      </c>
      <c r="H409" s="1850" t="s">
        <v>22</v>
      </c>
      <c r="I409" s="1850" t="s">
        <v>1030</v>
      </c>
    </row>
    <row customHeight="1" ht="11.25">
      <c r="A410" s="1850" t="s">
        <v>3524</v>
      </c>
      <c r="B410" s="1850" t="s">
        <v>16</v>
      </c>
      <c r="C410" s="1850" t="s">
        <v>3847</v>
      </c>
      <c r="D410" s="1850" t="s">
        <v>3848</v>
      </c>
      <c r="E410" s="1850" t="s">
        <v>3849</v>
      </c>
      <c r="F410" s="1850" t="s">
        <v>3714</v>
      </c>
      <c r="G410" s="1850" t="s">
        <v>3595</v>
      </c>
      <c r="H410" s="1850" t="s">
        <v>22</v>
      </c>
      <c r="I410" s="1850" t="s">
        <v>1030</v>
      </c>
    </row>
    <row customHeight="1" ht="11.25">
      <c r="A411" s="1850" t="s">
        <v>3524</v>
      </c>
      <c r="B411" s="1850" t="s">
        <v>16</v>
      </c>
      <c r="C411" s="1850" t="s">
        <v>4320</v>
      </c>
      <c r="D411" s="1850" t="s">
        <v>4321</v>
      </c>
      <c r="E411" s="1850" t="s">
        <v>4322</v>
      </c>
      <c r="F411" s="1850" t="s">
        <v>3539</v>
      </c>
      <c r="G411" s="1850" t="s">
        <v>4323</v>
      </c>
      <c r="H411" s="1850" t="s">
        <v>22</v>
      </c>
      <c r="I411" s="1850" t="s">
        <v>1030</v>
      </c>
    </row>
    <row customHeight="1" ht="11.25">
      <c r="A412" s="1850" t="s">
        <v>3524</v>
      </c>
      <c r="B412" s="1850" t="s">
        <v>16</v>
      </c>
      <c r="C412" s="1850" t="s">
        <v>4195</v>
      </c>
      <c r="D412" s="1850" t="s">
        <v>4196</v>
      </c>
      <c r="E412" s="1850" t="s">
        <v>4197</v>
      </c>
      <c r="F412" s="1850" t="s">
        <v>3714</v>
      </c>
      <c r="G412" s="1850" t="s">
        <v>22</v>
      </c>
      <c r="H412" s="1850" t="s">
        <v>22</v>
      </c>
      <c r="I412" s="1850" t="s">
        <v>1030</v>
      </c>
    </row>
    <row customHeight="1" ht="11.25">
      <c r="A413" s="1850" t="s">
        <v>3524</v>
      </c>
      <c r="B413" s="1850" t="s">
        <v>16</v>
      </c>
      <c r="C413" s="1850" t="s">
        <v>3871</v>
      </c>
      <c r="D413" s="1850" t="s">
        <v>3872</v>
      </c>
      <c r="E413" s="1850" t="s">
        <v>3873</v>
      </c>
      <c r="F413" s="1850" t="s">
        <v>3874</v>
      </c>
      <c r="G413" s="1850" t="s">
        <v>22</v>
      </c>
      <c r="H413" s="1850" t="s">
        <v>22</v>
      </c>
      <c r="I413" s="1850" t="s">
        <v>1030</v>
      </c>
    </row>
    <row customHeight="1" ht="11.25">
      <c r="A414" s="1850" t="s">
        <v>3524</v>
      </c>
      <c r="B414" s="1850" t="s">
        <v>16</v>
      </c>
      <c r="C414" s="1850" t="s">
        <v>4201</v>
      </c>
      <c r="D414" s="1850" t="s">
        <v>4202</v>
      </c>
      <c r="E414" s="1850" t="s">
        <v>4203</v>
      </c>
      <c r="F414" s="1850" t="s">
        <v>3561</v>
      </c>
      <c r="G414" s="1850" t="s">
        <v>22</v>
      </c>
      <c r="H414" s="1850" t="s">
        <v>4204</v>
      </c>
      <c r="I414" s="1850" t="s">
        <v>1030</v>
      </c>
    </row>
    <row customHeight="1" ht="11.25">
      <c r="A415" s="1850" t="s">
        <v>3524</v>
      </c>
      <c r="B415" s="1850" t="s">
        <v>16</v>
      </c>
      <c r="C415" s="1850" t="s">
        <v>4205</v>
      </c>
      <c r="D415" s="1850" t="s">
        <v>4206</v>
      </c>
      <c r="E415" s="1850" t="s">
        <v>4207</v>
      </c>
      <c r="F415" s="1850" t="s">
        <v>3760</v>
      </c>
      <c r="G415" s="1850" t="s">
        <v>22</v>
      </c>
      <c r="H415" s="1850" t="s">
        <v>22</v>
      </c>
      <c r="I415" s="1850" t="s">
        <v>1030</v>
      </c>
    </row>
    <row customHeight="1" ht="11.25">
      <c r="A416" s="1850" t="s">
        <v>3524</v>
      </c>
      <c r="B416" s="1850" t="s">
        <v>16</v>
      </c>
      <c r="C416" s="1850" t="s">
        <v>4215</v>
      </c>
      <c r="D416" s="1850" t="s">
        <v>4216</v>
      </c>
      <c r="E416" s="1850" t="s">
        <v>4217</v>
      </c>
      <c r="F416" s="1850" t="s">
        <v>3639</v>
      </c>
      <c r="G416" s="1850" t="s">
        <v>22</v>
      </c>
      <c r="H416" s="1850" t="s">
        <v>22</v>
      </c>
      <c r="I416" s="1850" t="s">
        <v>1030</v>
      </c>
    </row>
    <row customHeight="1" ht="11.25">
      <c r="A417" s="1850" t="s">
        <v>3524</v>
      </c>
      <c r="B417" s="1850" t="s">
        <v>16</v>
      </c>
      <c r="C417" s="1850" t="s">
        <v>4218</v>
      </c>
      <c r="D417" s="1850" t="s">
        <v>4219</v>
      </c>
      <c r="E417" s="1850" t="s">
        <v>4220</v>
      </c>
      <c r="F417" s="1850" t="s">
        <v>3527</v>
      </c>
      <c r="G417" s="1850" t="s">
        <v>22</v>
      </c>
      <c r="H417" s="1850" t="s">
        <v>22</v>
      </c>
      <c r="I417" s="1850" t="s">
        <v>1030</v>
      </c>
    </row>
    <row customHeight="1" ht="11.25">
      <c r="A418" s="1850" t="s">
        <v>3524</v>
      </c>
      <c r="B418" s="1850" t="s">
        <v>16</v>
      </c>
      <c r="C418" s="1850" t="s">
        <v>4224</v>
      </c>
      <c r="D418" s="1850" t="s">
        <v>4225</v>
      </c>
      <c r="E418" s="1850" t="s">
        <v>4226</v>
      </c>
      <c r="F418" s="1850" t="s">
        <v>3585</v>
      </c>
      <c r="G418" s="1850" t="s">
        <v>4227</v>
      </c>
      <c r="H418" s="1850" t="s">
        <v>22</v>
      </c>
      <c r="I418" s="1850" t="s">
        <v>1030</v>
      </c>
    </row>
    <row customHeight="1" ht="11.25">
      <c r="A419" s="1850" t="s">
        <v>3524</v>
      </c>
      <c r="B419" s="1850" t="s">
        <v>16</v>
      </c>
      <c r="C419" s="1850" t="s">
        <v>4228</v>
      </c>
      <c r="D419" s="1850" t="s">
        <v>4229</v>
      </c>
      <c r="E419" s="1850" t="s">
        <v>3526</v>
      </c>
      <c r="F419" s="1850" t="s">
        <v>3527</v>
      </c>
      <c r="G419" s="1850" t="s">
        <v>22</v>
      </c>
      <c r="H419" s="1850" t="s">
        <v>22</v>
      </c>
      <c r="I419" s="1850" t="s">
        <v>1030</v>
      </c>
    </row>
    <row customHeight="1" ht="11.25">
      <c r="A420" s="1850" t="s">
        <v>3524</v>
      </c>
      <c r="B420" s="1850" t="s">
        <v>16</v>
      </c>
      <c r="C420" s="1850" t="s">
        <v>4230</v>
      </c>
      <c r="D420" s="1850" t="s">
        <v>4231</v>
      </c>
      <c r="E420" s="1850" t="s">
        <v>4232</v>
      </c>
      <c r="F420" s="1850" t="s">
        <v>3531</v>
      </c>
      <c r="G420" s="1850" t="s">
        <v>22</v>
      </c>
      <c r="H420" s="1850" t="s">
        <v>22</v>
      </c>
      <c r="I420" s="1850" t="s">
        <v>1030</v>
      </c>
    </row>
    <row customHeight="1" ht="11.25">
      <c r="A421" s="1850" t="s">
        <v>3524</v>
      </c>
      <c r="B421" s="1850" t="s">
        <v>16</v>
      </c>
      <c r="C421" s="1850" t="s">
        <v>4233</v>
      </c>
      <c r="D421" s="1850" t="s">
        <v>4234</v>
      </c>
      <c r="E421" s="1850" t="s">
        <v>4235</v>
      </c>
      <c r="F421" s="1850" t="s">
        <v>3531</v>
      </c>
      <c r="G421" s="1850" t="s">
        <v>22</v>
      </c>
      <c r="H421" s="1850" t="s">
        <v>22</v>
      </c>
      <c r="I421" s="1850" t="s">
        <v>1030</v>
      </c>
    </row>
    <row customHeight="1" ht="11.25">
      <c r="A422" s="1850" t="s">
        <v>3524</v>
      </c>
      <c r="B422" s="1850" t="s">
        <v>16</v>
      </c>
      <c r="C422" s="1850" t="s">
        <v>3878</v>
      </c>
      <c r="D422" s="1850" t="s">
        <v>3879</v>
      </c>
      <c r="E422" s="1850" t="s">
        <v>3880</v>
      </c>
      <c r="F422" s="1850" t="s">
        <v>3544</v>
      </c>
      <c r="G422" s="1850" t="s">
        <v>22</v>
      </c>
      <c r="H422" s="1850" t="s">
        <v>22</v>
      </c>
      <c r="I422" s="1850" t="s">
        <v>1030</v>
      </c>
    </row>
    <row customHeight="1" ht="11.25">
      <c r="A423" s="1850" t="s">
        <v>3524</v>
      </c>
      <c r="B423" s="1850" t="s">
        <v>16</v>
      </c>
      <c r="C423" s="1850" t="s">
        <v>3889</v>
      </c>
      <c r="D423" s="1850" t="s">
        <v>3890</v>
      </c>
      <c r="E423" s="1850" t="s">
        <v>3891</v>
      </c>
      <c r="F423" s="1850" t="s">
        <v>3859</v>
      </c>
      <c r="G423" s="1850" t="s">
        <v>3892</v>
      </c>
      <c r="H423" s="1850" t="s">
        <v>22</v>
      </c>
      <c r="I423" s="1850" t="s">
        <v>1030</v>
      </c>
    </row>
    <row customHeight="1" ht="11.25">
      <c r="A424" s="1850" t="s">
        <v>3524</v>
      </c>
      <c r="B424" s="1850" t="s">
        <v>16</v>
      </c>
      <c r="C424" s="1850" t="s">
        <v>3893</v>
      </c>
      <c r="D424" s="1850" t="s">
        <v>3894</v>
      </c>
      <c r="E424" s="1850" t="s">
        <v>3895</v>
      </c>
      <c r="F424" s="1850" t="s">
        <v>3585</v>
      </c>
      <c r="G424" s="1850" t="s">
        <v>3896</v>
      </c>
      <c r="H424" s="1850" t="s">
        <v>22</v>
      </c>
      <c r="I424" s="1850" t="s">
        <v>1030</v>
      </c>
    </row>
    <row customHeight="1" ht="11.25">
      <c r="A425" s="1850" t="s">
        <v>3524</v>
      </c>
      <c r="B425" s="1850" t="s">
        <v>16</v>
      </c>
      <c r="C425" s="1850" t="s">
        <v>4242</v>
      </c>
      <c r="D425" s="1850" t="s">
        <v>4243</v>
      </c>
      <c r="E425" s="1850" t="s">
        <v>4244</v>
      </c>
      <c r="F425" s="1850" t="s">
        <v>4245</v>
      </c>
      <c r="G425" s="1850" t="s">
        <v>22</v>
      </c>
      <c r="H425" s="1850" t="s">
        <v>22</v>
      </c>
      <c r="I425" s="1850" t="s">
        <v>1030</v>
      </c>
    </row>
    <row customHeight="1" ht="11.25">
      <c r="A426" s="1850" t="s">
        <v>3524</v>
      </c>
      <c r="B426" s="1850" t="s">
        <v>16</v>
      </c>
      <c r="C426" s="1850" t="s">
        <v>4246</v>
      </c>
      <c r="D426" s="1850" t="s">
        <v>4247</v>
      </c>
      <c r="E426" s="1850" t="s">
        <v>4248</v>
      </c>
      <c r="F426" s="1850" t="s">
        <v>3670</v>
      </c>
      <c r="G426" s="1850" t="s">
        <v>22</v>
      </c>
      <c r="H426" s="1850" t="s">
        <v>22</v>
      </c>
      <c r="I426" s="1850" t="s">
        <v>1030</v>
      </c>
    </row>
    <row customHeight="1" ht="11.25">
      <c r="A427" s="1850" t="s">
        <v>3524</v>
      </c>
      <c r="B427" s="1850" t="s">
        <v>16</v>
      </c>
      <c r="C427" s="1850" t="s">
        <v>3907</v>
      </c>
      <c r="D427" s="1850" t="s">
        <v>3908</v>
      </c>
      <c r="E427" s="1850" t="s">
        <v>3909</v>
      </c>
      <c r="F427" s="1850" t="s">
        <v>3735</v>
      </c>
      <c r="G427" s="1850" t="s">
        <v>22</v>
      </c>
      <c r="H427" s="1850" t="s">
        <v>22</v>
      </c>
      <c r="I427" s="1850" t="s">
        <v>1030</v>
      </c>
    </row>
    <row customHeight="1" ht="11.25">
      <c r="A428" s="1850" t="s">
        <v>3524</v>
      </c>
      <c r="B428" s="1850" t="s">
        <v>16</v>
      </c>
      <c r="C428" s="1850" t="s">
        <v>3910</v>
      </c>
      <c r="D428" s="1850" t="s">
        <v>3911</v>
      </c>
      <c r="E428" s="1850" t="s">
        <v>3912</v>
      </c>
      <c r="F428" s="1850" t="s">
        <v>3913</v>
      </c>
      <c r="G428" s="1850" t="s">
        <v>3914</v>
      </c>
      <c r="H428" s="1850" t="s">
        <v>22</v>
      </c>
      <c r="I428" s="1850" t="s">
        <v>1030</v>
      </c>
    </row>
    <row customHeight="1" ht="11.25">
      <c r="A429" s="1850" t="s">
        <v>3524</v>
      </c>
      <c r="B429" s="1850" t="s">
        <v>16</v>
      </c>
      <c r="C429" s="1850" t="s">
        <v>3915</v>
      </c>
      <c r="D429" s="1850" t="s">
        <v>3916</v>
      </c>
      <c r="E429" s="1850" t="s">
        <v>3917</v>
      </c>
      <c r="F429" s="1850" t="s">
        <v>3735</v>
      </c>
      <c r="G429" s="1850" t="s">
        <v>22</v>
      </c>
      <c r="H429" s="1850" t="s">
        <v>22</v>
      </c>
      <c r="I429" s="1850" t="s">
        <v>1030</v>
      </c>
    </row>
    <row customHeight="1" ht="11.25">
      <c r="A430" s="1850" t="s">
        <v>3524</v>
      </c>
      <c r="B430" s="1850" t="s">
        <v>16</v>
      </c>
      <c r="C430" s="1850" t="s">
        <v>3921</v>
      </c>
      <c r="D430" s="1850" t="s">
        <v>3922</v>
      </c>
      <c r="E430" s="1850" t="s">
        <v>3923</v>
      </c>
      <c r="F430" s="1850" t="s">
        <v>3670</v>
      </c>
      <c r="G430" s="1850" t="s">
        <v>22</v>
      </c>
      <c r="H430" s="1850" t="s">
        <v>22</v>
      </c>
      <c r="I430" s="1850" t="s">
        <v>1030</v>
      </c>
    </row>
    <row customHeight="1" ht="11.25">
      <c r="A431" s="1850" t="s">
        <v>3524</v>
      </c>
      <c r="B431" s="1850" t="s">
        <v>16</v>
      </c>
      <c r="C431" s="1850" t="s">
        <v>4249</v>
      </c>
      <c r="D431" s="1850" t="s">
        <v>4250</v>
      </c>
      <c r="E431" s="1850" t="s">
        <v>4251</v>
      </c>
      <c r="F431" s="1850" t="s">
        <v>4058</v>
      </c>
      <c r="G431" s="1850" t="s">
        <v>22</v>
      </c>
      <c r="H431" s="1850" t="s">
        <v>22</v>
      </c>
      <c r="I431" s="1850" t="s">
        <v>1030</v>
      </c>
    </row>
    <row customHeight="1" ht="11.25">
      <c r="A432" s="1850" t="s">
        <v>3524</v>
      </c>
      <c r="B432" s="1850" t="s">
        <v>16</v>
      </c>
      <c r="C432" s="1850" t="s">
        <v>4252</v>
      </c>
      <c r="D432" s="1850" t="s">
        <v>4253</v>
      </c>
      <c r="E432" s="1850" t="s">
        <v>4254</v>
      </c>
      <c r="F432" s="1850" t="s">
        <v>4058</v>
      </c>
      <c r="G432" s="1850" t="s">
        <v>22</v>
      </c>
      <c r="H432" s="1850" t="s">
        <v>22</v>
      </c>
      <c r="I432" s="1850" t="s">
        <v>1030</v>
      </c>
    </row>
    <row customHeight="1" ht="11.25">
      <c r="A433" s="1850" t="s">
        <v>3524</v>
      </c>
      <c r="B433" s="1850" t="s">
        <v>16</v>
      </c>
      <c r="C433" s="1850" t="s">
        <v>4255</v>
      </c>
      <c r="D433" s="1850" t="s">
        <v>4256</v>
      </c>
      <c r="E433" s="1850" t="s">
        <v>4257</v>
      </c>
      <c r="F433" s="1850" t="s">
        <v>3561</v>
      </c>
      <c r="G433" s="1850" t="s">
        <v>22</v>
      </c>
      <c r="H433" s="1850" t="s">
        <v>22</v>
      </c>
      <c r="I433" s="1850" t="s">
        <v>1030</v>
      </c>
    </row>
    <row customHeight="1" ht="11.25">
      <c r="A434" s="1850" t="s">
        <v>3524</v>
      </c>
      <c r="B434" s="1850" t="s">
        <v>16</v>
      </c>
      <c r="C434" s="1850" t="s">
        <v>3924</v>
      </c>
      <c r="D434" s="1850" t="s">
        <v>3925</v>
      </c>
      <c r="E434" s="1850" t="s">
        <v>3926</v>
      </c>
      <c r="F434" s="1850" t="s">
        <v>3535</v>
      </c>
      <c r="G434" s="1850" t="s">
        <v>22</v>
      </c>
      <c r="H434" s="1850" t="s">
        <v>22</v>
      </c>
      <c r="I434" s="1850" t="s">
        <v>1030</v>
      </c>
    </row>
    <row customHeight="1" ht="11.25">
      <c r="A435" s="1850" t="s">
        <v>3524</v>
      </c>
      <c r="B435" s="1850" t="s">
        <v>16</v>
      </c>
      <c r="C435" s="1850" t="s">
        <v>3927</v>
      </c>
      <c r="D435" s="1850" t="s">
        <v>3928</v>
      </c>
      <c r="E435" s="1850" t="s">
        <v>3929</v>
      </c>
      <c r="F435" s="1850" t="s">
        <v>3930</v>
      </c>
      <c r="G435" s="1850" t="s">
        <v>22</v>
      </c>
      <c r="H435" s="1850" t="s">
        <v>22</v>
      </c>
      <c r="I435" s="1850" t="s">
        <v>1030</v>
      </c>
    </row>
    <row customHeight="1" ht="11.25">
      <c r="A436" s="1850" t="s">
        <v>3524</v>
      </c>
      <c r="B436" s="1850" t="s">
        <v>16</v>
      </c>
      <c r="C436" s="1850" t="s">
        <v>4267</v>
      </c>
      <c r="D436" s="1850" t="s">
        <v>4268</v>
      </c>
      <c r="E436" s="1850" t="s">
        <v>4269</v>
      </c>
      <c r="F436" s="1850" t="s">
        <v>4114</v>
      </c>
      <c r="G436" s="1850" t="s">
        <v>4270</v>
      </c>
      <c r="H436" s="1850" t="s">
        <v>22</v>
      </c>
      <c r="I436" s="1850" t="s">
        <v>1030</v>
      </c>
    </row>
    <row customHeight="1" ht="11.25">
      <c r="A437" s="1850" t="s">
        <v>3524</v>
      </c>
      <c r="B437" s="1850" t="s">
        <v>16</v>
      </c>
      <c r="C437" s="1850" t="s">
        <v>4271</v>
      </c>
      <c r="D437" s="1850" t="s">
        <v>4272</v>
      </c>
      <c r="E437" s="1850" t="s">
        <v>4273</v>
      </c>
      <c r="F437" s="1850" t="s">
        <v>3639</v>
      </c>
      <c r="G437" s="1850" t="s">
        <v>22</v>
      </c>
      <c r="H437" s="1850" t="s">
        <v>22</v>
      </c>
      <c r="I437" s="1850" t="s">
        <v>1030</v>
      </c>
    </row>
    <row customHeight="1" ht="11.25">
      <c r="A438" s="1850" t="s">
        <v>3524</v>
      </c>
      <c r="B438" s="1850" t="s">
        <v>16</v>
      </c>
      <c r="C438" s="1850" t="s">
        <v>4274</v>
      </c>
      <c r="D438" s="1850" t="s">
        <v>4275</v>
      </c>
      <c r="E438" s="1850" t="s">
        <v>4276</v>
      </c>
      <c r="F438" s="1850" t="s">
        <v>3662</v>
      </c>
      <c r="G438" s="1850" t="s">
        <v>22</v>
      </c>
      <c r="H438" s="1850" t="s">
        <v>22</v>
      </c>
      <c r="I438" s="1850" t="s">
        <v>1030</v>
      </c>
    </row>
    <row customHeight="1" ht="11.25">
      <c r="A439" s="1850" t="s">
        <v>3524</v>
      </c>
      <c r="B439" s="1850" t="s">
        <v>16</v>
      </c>
      <c r="C439" s="1850" t="s">
        <v>4283</v>
      </c>
      <c r="D439" s="1850" t="s">
        <v>4284</v>
      </c>
      <c r="E439" s="1850" t="s">
        <v>4285</v>
      </c>
      <c r="F439" s="1850" t="s">
        <v>4058</v>
      </c>
      <c r="G439" s="1850" t="s">
        <v>4286</v>
      </c>
      <c r="H439" s="1850" t="s">
        <v>4287</v>
      </c>
      <c r="I439" s="1850" t="s">
        <v>1030</v>
      </c>
    </row>
    <row customHeight="1" ht="11.25">
      <c r="A440" s="1850" t="s">
        <v>3524</v>
      </c>
      <c r="B440" s="1850" t="s">
        <v>16</v>
      </c>
      <c r="C440" s="1850" t="s">
        <v>4288</v>
      </c>
      <c r="D440" s="1850" t="s">
        <v>4289</v>
      </c>
      <c r="E440" s="1850" t="s">
        <v>4290</v>
      </c>
      <c r="F440" s="1850" t="s">
        <v>3594</v>
      </c>
      <c r="G440" s="1850" t="s">
        <v>22</v>
      </c>
      <c r="H440" s="1850" t="s">
        <v>22</v>
      </c>
      <c r="I440" s="1850" t="s">
        <v>1030</v>
      </c>
    </row>
    <row customHeight="1" ht="11.25">
      <c r="A441" s="1850" t="s">
        <v>3524</v>
      </c>
      <c r="B441" s="1850" t="s">
        <v>16</v>
      </c>
      <c r="C441" s="1850" t="s">
        <v>3957</v>
      </c>
      <c r="D441" s="1850" t="s">
        <v>3958</v>
      </c>
      <c r="E441" s="1850" t="s">
        <v>3959</v>
      </c>
      <c r="F441" s="1850" t="s">
        <v>3561</v>
      </c>
      <c r="G441" s="1850" t="s">
        <v>22</v>
      </c>
      <c r="H441" s="1850" t="s">
        <v>22</v>
      </c>
      <c r="I441" s="1850" t="s">
        <v>1030</v>
      </c>
    </row>
    <row customHeight="1" ht="11.25">
      <c r="A442" s="1850" t="s">
        <v>3524</v>
      </c>
      <c r="B442" s="1850" t="s">
        <v>16</v>
      </c>
      <c r="C442" s="1850" t="s">
        <v>22</v>
      </c>
      <c r="D442" s="1850" t="s">
        <v>3525</v>
      </c>
      <c r="E442" s="1850" t="s">
        <v>3526</v>
      </c>
      <c r="F442" s="1850" t="s">
        <v>3527</v>
      </c>
      <c r="G442" s="1850" t="s">
        <v>22</v>
      </c>
      <c r="H442" s="1850" t="s">
        <v>22</v>
      </c>
      <c r="I442" s="1850" t="s">
        <v>2904</v>
      </c>
    </row>
    <row customHeight="1" ht="11.25">
      <c r="A443" s="1850" t="s">
        <v>3524</v>
      </c>
      <c r="B443" s="1850" t="s">
        <v>16</v>
      </c>
      <c r="C443" s="1850" t="s">
        <v>4324</v>
      </c>
      <c r="D443" s="1850" t="s">
        <v>4325</v>
      </c>
      <c r="E443" s="1850" t="s">
        <v>4326</v>
      </c>
      <c r="F443" s="1850" t="s">
        <v>699</v>
      </c>
      <c r="G443" s="1850" t="s">
        <v>4327</v>
      </c>
      <c r="H443" s="1850" t="s">
        <v>4328</v>
      </c>
      <c r="I443" s="1850" t="s">
        <v>2904</v>
      </c>
    </row>
    <row customHeight="1" ht="11.25">
      <c r="A444" s="1850" t="s">
        <v>3524</v>
      </c>
      <c r="B444" s="1850" t="s">
        <v>16</v>
      </c>
      <c r="C444" s="1850" t="s">
        <v>3677</v>
      </c>
      <c r="D444" s="1850" t="s">
        <v>3678</v>
      </c>
      <c r="E444" s="1850" t="s">
        <v>3679</v>
      </c>
      <c r="F444" s="1850" t="s">
        <v>51</v>
      </c>
      <c r="G444" s="1850" t="s">
        <v>22</v>
      </c>
      <c r="H444" s="1850" t="s">
        <v>22</v>
      </c>
      <c r="I444" s="1850" t="s">
        <v>2904</v>
      </c>
    </row>
    <row customHeight="1" ht="11.25">
      <c r="A445" s="1850" t="s">
        <v>3524</v>
      </c>
      <c r="B445" s="1850" t="s">
        <v>16</v>
      </c>
      <c r="C445" s="1850" t="s">
        <v>4032</v>
      </c>
      <c r="D445" s="1850" t="s">
        <v>4033</v>
      </c>
      <c r="E445" s="1850" t="s">
        <v>4034</v>
      </c>
      <c r="F445" s="1850" t="s">
        <v>3760</v>
      </c>
      <c r="G445" s="1850" t="s">
        <v>22</v>
      </c>
      <c r="H445" s="1850" t="s">
        <v>22</v>
      </c>
      <c r="I445" s="1850" t="s">
        <v>2904</v>
      </c>
    </row>
    <row customHeight="1" ht="11.25">
      <c r="A446" s="1850" t="s">
        <v>3524</v>
      </c>
      <c r="B446" s="1850" t="s">
        <v>16</v>
      </c>
      <c r="C446" s="1850" t="s">
        <v>4329</v>
      </c>
      <c r="D446" s="1850" t="s">
        <v>4330</v>
      </c>
      <c r="E446" s="1850" t="s">
        <v>4331</v>
      </c>
      <c r="F446" s="1850" t="s">
        <v>3774</v>
      </c>
      <c r="G446" s="1850" t="s">
        <v>4332</v>
      </c>
      <c r="H446" s="1850" t="s">
        <v>22</v>
      </c>
      <c r="I446" s="1850" t="s">
        <v>2904</v>
      </c>
    </row>
    <row customHeight="1" ht="11.25">
      <c r="A447" s="1850" t="s">
        <v>3524</v>
      </c>
      <c r="B447" s="1850" t="s">
        <v>16</v>
      </c>
      <c r="C447" s="1850" t="s">
        <v>3688</v>
      </c>
      <c r="D447" s="1850" t="s">
        <v>3689</v>
      </c>
      <c r="E447" s="1850" t="s">
        <v>3690</v>
      </c>
      <c r="F447" s="1850" t="s">
        <v>3561</v>
      </c>
      <c r="G447" s="1850" t="s">
        <v>22</v>
      </c>
      <c r="H447" s="1850" t="s">
        <v>22</v>
      </c>
      <c r="I447" s="1850" t="s">
        <v>2904</v>
      </c>
    </row>
    <row customHeight="1" ht="11.25">
      <c r="A448" s="1850" t="s">
        <v>3524</v>
      </c>
      <c r="B448" s="1850" t="s">
        <v>16</v>
      </c>
      <c r="C448" s="1850" t="s">
        <v>4333</v>
      </c>
      <c r="D448" s="1850" t="s">
        <v>4334</v>
      </c>
      <c r="E448" s="1850" t="s">
        <v>4335</v>
      </c>
      <c r="F448" s="1850" t="s">
        <v>3662</v>
      </c>
      <c r="G448" s="1850" t="s">
        <v>22</v>
      </c>
      <c r="H448" s="1850" t="s">
        <v>22</v>
      </c>
      <c r="I448" s="1850" t="s">
        <v>2904</v>
      </c>
    </row>
    <row customHeight="1" ht="11.25">
      <c r="A449" s="1850" t="s">
        <v>3524</v>
      </c>
      <c r="B449" s="1850" t="s">
        <v>16</v>
      </c>
      <c r="C449" s="1850" t="s">
        <v>3695</v>
      </c>
      <c r="D449" s="1850" t="s">
        <v>3696</v>
      </c>
      <c r="E449" s="1850" t="s">
        <v>3697</v>
      </c>
      <c r="F449" s="1850" t="s">
        <v>3569</v>
      </c>
      <c r="G449" s="1850" t="s">
        <v>22</v>
      </c>
      <c r="H449" s="1850" t="s">
        <v>22</v>
      </c>
      <c r="I449" s="1850" t="s">
        <v>2904</v>
      </c>
    </row>
    <row customHeight="1" ht="11.25">
      <c r="A450" s="1850" t="s">
        <v>3524</v>
      </c>
      <c r="B450" s="1850" t="s">
        <v>16</v>
      </c>
      <c r="C450" s="1850" t="s">
        <v>3698</v>
      </c>
      <c r="D450" s="1850" t="s">
        <v>3699</v>
      </c>
      <c r="E450" s="1850" t="s">
        <v>3700</v>
      </c>
      <c r="F450" s="1850" t="s">
        <v>3569</v>
      </c>
      <c r="G450" s="1850" t="s">
        <v>22</v>
      </c>
      <c r="H450" s="1850" t="s">
        <v>22</v>
      </c>
      <c r="I450" s="1850" t="s">
        <v>2904</v>
      </c>
    </row>
    <row customHeight="1" ht="11.25">
      <c r="A451" s="1850" t="s">
        <v>3524</v>
      </c>
      <c r="B451" s="1850" t="s">
        <v>16</v>
      </c>
      <c r="C451" s="1850" t="s">
        <v>4336</v>
      </c>
      <c r="D451" s="1850" t="s">
        <v>4337</v>
      </c>
      <c r="E451" s="1850" t="s">
        <v>4338</v>
      </c>
      <c r="F451" s="1850" t="s">
        <v>3704</v>
      </c>
      <c r="G451" s="1850" t="s">
        <v>4339</v>
      </c>
      <c r="H451" s="1850" t="s">
        <v>22</v>
      </c>
      <c r="I451" s="1850" t="s">
        <v>2904</v>
      </c>
    </row>
    <row customHeight="1" ht="11.25">
      <c r="A452" s="1850" t="s">
        <v>3524</v>
      </c>
      <c r="B452" s="1850" t="s">
        <v>16</v>
      </c>
      <c r="C452" s="1850" t="s">
        <v>4340</v>
      </c>
      <c r="D452" s="1850" t="s">
        <v>4341</v>
      </c>
      <c r="E452" s="1850" t="s">
        <v>4342</v>
      </c>
      <c r="F452" s="1850" t="s">
        <v>3687</v>
      </c>
      <c r="G452" s="1850" t="s">
        <v>22</v>
      </c>
      <c r="H452" s="1850" t="s">
        <v>22</v>
      </c>
      <c r="I452" s="1850" t="s">
        <v>2904</v>
      </c>
    </row>
    <row customHeight="1" ht="11.25">
      <c r="A453" s="1850" t="s">
        <v>3524</v>
      </c>
      <c r="B453" s="1850" t="s">
        <v>16</v>
      </c>
      <c r="C453" s="1850" t="s">
        <v>4343</v>
      </c>
      <c r="D453" s="1850" t="s">
        <v>4344</v>
      </c>
      <c r="E453" s="1850" t="s">
        <v>4345</v>
      </c>
      <c r="F453" s="1850" t="s">
        <v>3573</v>
      </c>
      <c r="G453" s="1850" t="s">
        <v>22</v>
      </c>
      <c r="H453" s="1850" t="s">
        <v>22</v>
      </c>
      <c r="I453" s="1850" t="s">
        <v>2904</v>
      </c>
    </row>
    <row customHeight="1" ht="11.25">
      <c r="A454" s="1850" t="s">
        <v>3524</v>
      </c>
      <c r="B454" s="1850" t="s">
        <v>16</v>
      </c>
      <c r="C454" s="1850" t="s">
        <v>4346</v>
      </c>
      <c r="D454" s="1850" t="s">
        <v>4347</v>
      </c>
      <c r="E454" s="1850" t="s">
        <v>4348</v>
      </c>
      <c r="F454" s="1850" t="s">
        <v>3527</v>
      </c>
      <c r="G454" s="1850" t="s">
        <v>4349</v>
      </c>
      <c r="H454" s="1850" t="s">
        <v>22</v>
      </c>
      <c r="I454" s="1850" t="s">
        <v>2904</v>
      </c>
    </row>
    <row customHeight="1" ht="11.25">
      <c r="A455" s="1850" t="s">
        <v>3524</v>
      </c>
      <c r="B455" s="1850" t="s">
        <v>16</v>
      </c>
      <c r="C455" s="1850" t="s">
        <v>4350</v>
      </c>
      <c r="D455" s="1850" t="s">
        <v>4351</v>
      </c>
      <c r="E455" s="1850" t="s">
        <v>4352</v>
      </c>
      <c r="F455" s="1850" t="s">
        <v>3728</v>
      </c>
      <c r="G455" s="1850" t="s">
        <v>4353</v>
      </c>
      <c r="H455" s="1850" t="s">
        <v>22</v>
      </c>
      <c r="I455" s="1850" t="s">
        <v>2904</v>
      </c>
    </row>
    <row customHeight="1" ht="11.25">
      <c r="A456" s="1850" t="s">
        <v>3524</v>
      </c>
      <c r="B456" s="1850" t="s">
        <v>16</v>
      </c>
      <c r="C456" s="1850" t="s">
        <v>4354</v>
      </c>
      <c r="D456" s="1850" t="s">
        <v>4355</v>
      </c>
      <c r="E456" s="1850" t="s">
        <v>4356</v>
      </c>
      <c r="F456" s="1850" t="s">
        <v>3774</v>
      </c>
      <c r="G456" s="1850" t="s">
        <v>4357</v>
      </c>
      <c r="H456" s="1850" t="s">
        <v>22</v>
      </c>
      <c r="I456" s="1850" t="s">
        <v>2904</v>
      </c>
    </row>
    <row customHeight="1" ht="11.25">
      <c r="A457" s="1850" t="s">
        <v>3524</v>
      </c>
      <c r="B457" s="1850" t="s">
        <v>16</v>
      </c>
      <c r="C457" s="1850" t="s">
        <v>4358</v>
      </c>
      <c r="D457" s="1850" t="s">
        <v>4359</v>
      </c>
      <c r="E457" s="1850" t="s">
        <v>4360</v>
      </c>
      <c r="F457" s="1850" t="s">
        <v>3802</v>
      </c>
      <c r="G457" s="1850" t="s">
        <v>4361</v>
      </c>
      <c r="H457" s="1850" t="s">
        <v>22</v>
      </c>
      <c r="I457" s="1850" t="s">
        <v>2904</v>
      </c>
    </row>
    <row customHeight="1" ht="11.25">
      <c r="A458" s="1850" t="s">
        <v>3524</v>
      </c>
      <c r="B458" s="1850" t="s">
        <v>16</v>
      </c>
      <c r="C458" s="1850" t="s">
        <v>4362</v>
      </c>
      <c r="D458" s="1850" t="s">
        <v>4363</v>
      </c>
      <c r="E458" s="1850" t="s">
        <v>4364</v>
      </c>
      <c r="F458" s="1850" t="s">
        <v>3874</v>
      </c>
      <c r="G458" s="1850" t="s">
        <v>4365</v>
      </c>
      <c r="H458" s="1850" t="s">
        <v>22</v>
      </c>
      <c r="I458" s="1850" t="s">
        <v>2904</v>
      </c>
    </row>
    <row customHeight="1" ht="11.25">
      <c r="A459" s="1850" t="s">
        <v>3524</v>
      </c>
      <c r="B459" s="1850" t="s">
        <v>16</v>
      </c>
      <c r="C459" s="1850" t="s">
        <v>4366</v>
      </c>
      <c r="D459" s="1850" t="s">
        <v>4367</v>
      </c>
      <c r="E459" s="1850" t="s">
        <v>4368</v>
      </c>
      <c r="F459" s="1850" t="s">
        <v>4047</v>
      </c>
      <c r="G459" s="1850" t="s">
        <v>4369</v>
      </c>
      <c r="H459" s="1850" t="s">
        <v>22</v>
      </c>
      <c r="I459" s="1850" t="s">
        <v>2904</v>
      </c>
    </row>
    <row customHeight="1" ht="11.25">
      <c r="A460" s="1850" t="s">
        <v>3524</v>
      </c>
      <c r="B460" s="1850" t="s">
        <v>16</v>
      </c>
      <c r="C460" s="1850" t="s">
        <v>4145</v>
      </c>
      <c r="D460" s="1850" t="s">
        <v>4146</v>
      </c>
      <c r="E460" s="1850" t="s">
        <v>4147</v>
      </c>
      <c r="F460" s="1850" t="s">
        <v>3760</v>
      </c>
      <c r="G460" s="1850" t="s">
        <v>22</v>
      </c>
      <c r="H460" s="1850" t="s">
        <v>22</v>
      </c>
      <c r="I460" s="1850" t="s">
        <v>2904</v>
      </c>
    </row>
    <row customHeight="1" ht="11.25">
      <c r="A461" s="1850" t="s">
        <v>3524</v>
      </c>
      <c r="B461" s="1850" t="s">
        <v>16</v>
      </c>
      <c r="C461" s="1850" t="s">
        <v>4370</v>
      </c>
      <c r="D461" s="1850" t="s">
        <v>4371</v>
      </c>
      <c r="E461" s="1850" t="s">
        <v>4372</v>
      </c>
      <c r="F461" s="1850" t="s">
        <v>3956</v>
      </c>
      <c r="G461" s="1850" t="s">
        <v>4373</v>
      </c>
      <c r="H461" s="1850" t="s">
        <v>22</v>
      </c>
      <c r="I461" s="1850" t="s">
        <v>2904</v>
      </c>
    </row>
    <row customHeight="1" ht="11.25">
      <c r="A462" s="1850" t="s">
        <v>3524</v>
      </c>
      <c r="B462" s="1850" t="s">
        <v>16</v>
      </c>
      <c r="C462" s="1850" t="s">
        <v>4374</v>
      </c>
      <c r="D462" s="1850" t="s">
        <v>4375</v>
      </c>
      <c r="E462" s="1850" t="s">
        <v>4376</v>
      </c>
      <c r="F462" s="1850" t="s">
        <v>3594</v>
      </c>
      <c r="G462" s="1850" t="s">
        <v>22</v>
      </c>
      <c r="H462" s="1850" t="s">
        <v>22</v>
      </c>
      <c r="I462" s="1850" t="s">
        <v>2904</v>
      </c>
    </row>
    <row customHeight="1" ht="11.25">
      <c r="A463" s="1850" t="s">
        <v>3524</v>
      </c>
      <c r="B463" s="1850" t="s">
        <v>16</v>
      </c>
      <c r="C463" s="1850" t="s">
        <v>4377</v>
      </c>
      <c r="D463" s="1850" t="s">
        <v>4378</v>
      </c>
      <c r="E463" s="1850" t="s">
        <v>4379</v>
      </c>
      <c r="F463" s="1850" t="s">
        <v>3531</v>
      </c>
      <c r="G463" s="1850" t="s">
        <v>4380</v>
      </c>
      <c r="H463" s="1850" t="s">
        <v>22</v>
      </c>
      <c r="I463" s="1850" t="s">
        <v>2904</v>
      </c>
    </row>
    <row customHeight="1" ht="11.25">
      <c r="A464" s="1850" t="s">
        <v>3524</v>
      </c>
      <c r="B464" s="1850" t="s">
        <v>16</v>
      </c>
      <c r="C464" s="1850" t="s">
        <v>4381</v>
      </c>
      <c r="D464" s="1850" t="s">
        <v>4382</v>
      </c>
      <c r="E464" s="1850" t="s">
        <v>4383</v>
      </c>
      <c r="F464" s="1850" t="s">
        <v>3539</v>
      </c>
      <c r="G464" s="1850" t="s">
        <v>22</v>
      </c>
      <c r="H464" s="1850" t="s">
        <v>22</v>
      </c>
      <c r="I464" s="1850" t="s">
        <v>2904</v>
      </c>
    </row>
    <row customHeight="1" ht="11.25">
      <c r="A465" s="1850" t="s">
        <v>3524</v>
      </c>
      <c r="B465" s="1850" t="s">
        <v>16</v>
      </c>
      <c r="C465" s="1850" t="s">
        <v>4384</v>
      </c>
      <c r="D465" s="1850" t="s">
        <v>4385</v>
      </c>
      <c r="E465" s="1850" t="s">
        <v>4386</v>
      </c>
      <c r="F465" s="1850" t="s">
        <v>3687</v>
      </c>
      <c r="G465" s="1850" t="s">
        <v>4387</v>
      </c>
      <c r="H465" s="1850" t="s">
        <v>22</v>
      </c>
      <c r="I465" s="1850" t="s">
        <v>2904</v>
      </c>
    </row>
    <row customHeight="1" ht="11.25">
      <c r="A466" s="1850" t="s">
        <v>3524</v>
      </c>
      <c r="B466" s="1850" t="s">
        <v>16</v>
      </c>
      <c r="C466" s="1850" t="s">
        <v>4388</v>
      </c>
      <c r="D466" s="1850" t="s">
        <v>4389</v>
      </c>
      <c r="E466" s="1850" t="s">
        <v>4390</v>
      </c>
      <c r="F466" s="1850" t="s">
        <v>3791</v>
      </c>
      <c r="G466" s="1850" t="s">
        <v>22</v>
      </c>
      <c r="H466" s="1850" t="s">
        <v>22</v>
      </c>
      <c r="I466" s="1850" t="s">
        <v>2904</v>
      </c>
    </row>
    <row customHeight="1" ht="11.25">
      <c r="A467" s="1850" t="s">
        <v>3524</v>
      </c>
      <c r="B467" s="1850" t="s">
        <v>16</v>
      </c>
      <c r="C467" s="1850" t="s">
        <v>4391</v>
      </c>
      <c r="D467" s="1850" t="s">
        <v>4392</v>
      </c>
      <c r="E467" s="1850" t="s">
        <v>4393</v>
      </c>
      <c r="F467" s="1850" t="s">
        <v>3531</v>
      </c>
      <c r="G467" s="1850" t="s">
        <v>4394</v>
      </c>
      <c r="H467" s="1850" t="s">
        <v>22</v>
      </c>
      <c r="I467" s="1850" t="s">
        <v>2904</v>
      </c>
    </row>
    <row customHeight="1" ht="11.25">
      <c r="A468" s="1850" t="s">
        <v>3524</v>
      </c>
      <c r="B468" s="1850" t="s">
        <v>16</v>
      </c>
      <c r="C468" s="1850" t="s">
        <v>4395</v>
      </c>
      <c r="D468" s="1850" t="s">
        <v>4396</v>
      </c>
      <c r="E468" s="1850" t="s">
        <v>4397</v>
      </c>
      <c r="F468" s="1850" t="s">
        <v>3527</v>
      </c>
      <c r="G468" s="1850" t="s">
        <v>4398</v>
      </c>
      <c r="H468" s="1850" t="s">
        <v>22</v>
      </c>
      <c r="I468" s="1850" t="s">
        <v>2904</v>
      </c>
    </row>
    <row customHeight="1" ht="11.25">
      <c r="A469" s="1850" t="s">
        <v>3524</v>
      </c>
      <c r="B469" s="1850" t="s">
        <v>16</v>
      </c>
      <c r="C469" s="1850" t="s">
        <v>4399</v>
      </c>
      <c r="D469" s="1850" t="s">
        <v>4400</v>
      </c>
      <c r="E469" s="1850" t="s">
        <v>4401</v>
      </c>
      <c r="F469" s="1850" t="s">
        <v>3639</v>
      </c>
      <c r="G469" s="1850" t="s">
        <v>22</v>
      </c>
      <c r="H469" s="1850" t="s">
        <v>22</v>
      </c>
      <c r="I469" s="1850" t="s">
        <v>2904</v>
      </c>
    </row>
    <row customHeight="1" ht="11.25">
      <c r="A470" s="1850" t="s">
        <v>3524</v>
      </c>
      <c r="B470" s="1850" t="s">
        <v>16</v>
      </c>
      <c r="C470" s="1850" t="s">
        <v>4402</v>
      </c>
      <c r="D470" s="1850" t="s">
        <v>4403</v>
      </c>
      <c r="E470" s="1850" t="s">
        <v>4404</v>
      </c>
      <c r="F470" s="1850" t="s">
        <v>3594</v>
      </c>
      <c r="G470" s="1850" t="s">
        <v>22</v>
      </c>
      <c r="H470" s="1850" t="s">
        <v>22</v>
      </c>
      <c r="I470" s="1850" t="s">
        <v>2904</v>
      </c>
    </row>
    <row customHeight="1" ht="11.25">
      <c r="A471" s="1850" t="s">
        <v>3524</v>
      </c>
      <c r="B471" s="1850" t="s">
        <v>16</v>
      </c>
      <c r="C471" s="1850" t="s">
        <v>4405</v>
      </c>
      <c r="D471" s="1850" t="s">
        <v>4406</v>
      </c>
      <c r="E471" s="1850" t="s">
        <v>4407</v>
      </c>
      <c r="F471" s="1850" t="s">
        <v>3561</v>
      </c>
      <c r="G471" s="1850" t="s">
        <v>4408</v>
      </c>
      <c r="H471" s="1850" t="s">
        <v>22</v>
      </c>
      <c r="I471" s="1850" t="s">
        <v>2904</v>
      </c>
    </row>
    <row customHeight="1" ht="11.25">
      <c r="A472" s="1850" t="s">
        <v>3524</v>
      </c>
      <c r="B472" s="1850" t="s">
        <v>16</v>
      </c>
      <c r="C472" s="1850" t="s">
        <v>4195</v>
      </c>
      <c r="D472" s="1850" t="s">
        <v>4196</v>
      </c>
      <c r="E472" s="1850" t="s">
        <v>4197</v>
      </c>
      <c r="F472" s="1850" t="s">
        <v>3714</v>
      </c>
      <c r="G472" s="1850" t="s">
        <v>22</v>
      </c>
      <c r="H472" s="1850" t="s">
        <v>22</v>
      </c>
      <c r="I472" s="1850" t="s">
        <v>2904</v>
      </c>
    </row>
    <row customHeight="1" ht="11.25">
      <c r="A473" s="1850" t="s">
        <v>3524</v>
      </c>
      <c r="B473" s="1850" t="s">
        <v>16</v>
      </c>
      <c r="C473" s="1850" t="s">
        <v>4409</v>
      </c>
      <c r="D473" s="1850" t="s">
        <v>4410</v>
      </c>
      <c r="E473" s="1850" t="s">
        <v>4411</v>
      </c>
      <c r="F473" s="1850" t="s">
        <v>3527</v>
      </c>
      <c r="G473" s="1850" t="s">
        <v>4412</v>
      </c>
      <c r="H473" s="1850" t="s">
        <v>22</v>
      </c>
      <c r="I473" s="1850" t="s">
        <v>2904</v>
      </c>
    </row>
    <row customHeight="1" ht="11.25">
      <c r="A474" s="1850" t="s">
        <v>3524</v>
      </c>
      <c r="B474" s="1850" t="s">
        <v>16</v>
      </c>
      <c r="C474" s="1850" t="s">
        <v>4413</v>
      </c>
      <c r="D474" s="1850" t="s">
        <v>4414</v>
      </c>
      <c r="E474" s="1850" t="s">
        <v>4415</v>
      </c>
      <c r="F474" s="1850" t="s">
        <v>3735</v>
      </c>
      <c r="G474" s="1850" t="s">
        <v>4416</v>
      </c>
      <c r="H474" s="1850" t="s">
        <v>22</v>
      </c>
      <c r="I474" s="1850" t="s">
        <v>2904</v>
      </c>
    </row>
    <row customHeight="1" ht="11.25">
      <c r="A475" s="1850" t="s">
        <v>3524</v>
      </c>
      <c r="B475" s="1850" t="s">
        <v>16</v>
      </c>
      <c r="C475" s="1850" t="s">
        <v>4417</v>
      </c>
      <c r="D475" s="1850" t="s">
        <v>4418</v>
      </c>
      <c r="E475" s="1850" t="s">
        <v>4419</v>
      </c>
      <c r="F475" s="1850" t="s">
        <v>3774</v>
      </c>
      <c r="G475" s="1850" t="s">
        <v>4420</v>
      </c>
      <c r="H475" s="1850" t="s">
        <v>22</v>
      </c>
      <c r="I475" s="1850" t="s">
        <v>2904</v>
      </c>
    </row>
    <row customHeight="1" ht="11.25">
      <c r="A476" s="1850" t="s">
        <v>3524</v>
      </c>
      <c r="B476" s="1850" t="s">
        <v>16</v>
      </c>
      <c r="C476" s="1850" t="s">
        <v>4421</v>
      </c>
      <c r="D476" s="1850" t="s">
        <v>4422</v>
      </c>
      <c r="E476" s="1850" t="s">
        <v>4423</v>
      </c>
      <c r="F476" s="1850" t="s">
        <v>3802</v>
      </c>
      <c r="G476" s="1850" t="s">
        <v>4424</v>
      </c>
      <c r="H476" s="1850" t="s">
        <v>22</v>
      </c>
      <c r="I476" s="1850" t="s">
        <v>2904</v>
      </c>
    </row>
    <row customHeight="1" ht="11.25">
      <c r="A477" s="1850" t="s">
        <v>3524</v>
      </c>
      <c r="B477" s="1850" t="s">
        <v>16</v>
      </c>
      <c r="C477" s="1850" t="s">
        <v>4425</v>
      </c>
      <c r="D477" s="1850" t="s">
        <v>4426</v>
      </c>
      <c r="E477" s="1850" t="s">
        <v>4427</v>
      </c>
      <c r="F477" s="1850" t="s">
        <v>3670</v>
      </c>
      <c r="G477" s="1850" t="s">
        <v>4428</v>
      </c>
      <c r="H477" s="1850" t="s">
        <v>22</v>
      </c>
      <c r="I477" s="1850" t="s">
        <v>2904</v>
      </c>
    </row>
    <row customHeight="1" ht="11.25">
      <c r="A478" s="1850" t="s">
        <v>3524</v>
      </c>
      <c r="B478" s="1850" t="s">
        <v>16</v>
      </c>
      <c r="C478" s="1850" t="s">
        <v>4429</v>
      </c>
      <c r="D478" s="1850" t="s">
        <v>4430</v>
      </c>
      <c r="E478" s="1850" t="s">
        <v>4431</v>
      </c>
      <c r="F478" s="1850" t="s">
        <v>3728</v>
      </c>
      <c r="G478" s="1850" t="s">
        <v>4432</v>
      </c>
      <c r="H478" s="1850" t="s">
        <v>22</v>
      </c>
      <c r="I478" s="1850" t="s">
        <v>2904</v>
      </c>
    </row>
    <row customHeight="1" ht="11.25">
      <c r="A479" s="1850" t="s">
        <v>3524</v>
      </c>
      <c r="B479" s="1850" t="s">
        <v>16</v>
      </c>
      <c r="C479" s="1850" t="s">
        <v>4433</v>
      </c>
      <c r="D479" s="1850" t="s">
        <v>4434</v>
      </c>
      <c r="E479" s="1850" t="s">
        <v>4435</v>
      </c>
      <c r="F479" s="1850" t="s">
        <v>3585</v>
      </c>
      <c r="G479" s="1850" t="s">
        <v>4436</v>
      </c>
      <c r="H479" s="1850" t="s">
        <v>22</v>
      </c>
      <c r="I479" s="1850" t="s">
        <v>2904</v>
      </c>
    </row>
    <row customHeight="1" ht="11.25">
      <c r="A480" s="1850" t="s">
        <v>3524</v>
      </c>
      <c r="B480" s="1850" t="s">
        <v>16</v>
      </c>
      <c r="C480" s="1850" t="s">
        <v>4437</v>
      </c>
      <c r="D480" s="1850" t="s">
        <v>4438</v>
      </c>
      <c r="E480" s="1850" t="s">
        <v>4439</v>
      </c>
      <c r="F480" s="1850" t="s">
        <v>3802</v>
      </c>
      <c r="G480" s="1850" t="s">
        <v>22</v>
      </c>
      <c r="H480" s="1850" t="s">
        <v>22</v>
      </c>
      <c r="I480" s="1850" t="s">
        <v>2904</v>
      </c>
    </row>
    <row customHeight="1" ht="11.25">
      <c r="A481" s="1850" t="s">
        <v>3524</v>
      </c>
      <c r="B481" s="1850" t="s">
        <v>16</v>
      </c>
      <c r="C481" s="1850" t="s">
        <v>4440</v>
      </c>
      <c r="D481" s="1850" t="s">
        <v>4441</v>
      </c>
      <c r="E481" s="1850" t="s">
        <v>4442</v>
      </c>
      <c r="F481" s="1850" t="s">
        <v>3728</v>
      </c>
      <c r="G481" s="1850" t="s">
        <v>4443</v>
      </c>
      <c r="H481" s="1850" t="s">
        <v>22</v>
      </c>
      <c r="I481" s="1850" t="s">
        <v>2904</v>
      </c>
    </row>
    <row customHeight="1" ht="11.25">
      <c r="A482" s="1850" t="s">
        <v>3524</v>
      </c>
      <c r="B482" s="1850" t="s">
        <v>16</v>
      </c>
      <c r="C482" s="1850" t="s">
        <v>4444</v>
      </c>
      <c r="D482" s="1850" t="s">
        <v>4445</v>
      </c>
      <c r="E482" s="1850" t="s">
        <v>4446</v>
      </c>
      <c r="F482" s="1850" t="s">
        <v>3573</v>
      </c>
      <c r="G482" s="1850" t="s">
        <v>4447</v>
      </c>
      <c r="H482" s="1850" t="s">
        <v>22</v>
      </c>
      <c r="I482" s="1850" t="s">
        <v>2904</v>
      </c>
    </row>
    <row customHeight="1" ht="11.25">
      <c r="A483" s="1850" t="s">
        <v>3524</v>
      </c>
      <c r="B483" s="1850" t="s">
        <v>16</v>
      </c>
      <c r="C483" s="1850" t="s">
        <v>4448</v>
      </c>
      <c r="D483" s="1850" t="s">
        <v>4449</v>
      </c>
      <c r="E483" s="1850" t="s">
        <v>4450</v>
      </c>
      <c r="F483" s="1850" t="s">
        <v>3531</v>
      </c>
      <c r="G483" s="1850" t="s">
        <v>4451</v>
      </c>
      <c r="H483" s="1850" t="s">
        <v>22</v>
      </c>
      <c r="I483" s="1850" t="s">
        <v>2904</v>
      </c>
    </row>
    <row customHeight="1" ht="11.25">
      <c r="A484" s="1850" t="s">
        <v>3524</v>
      </c>
      <c r="B484" s="1850" t="s">
        <v>16</v>
      </c>
      <c r="C484" s="1850" t="s">
        <v>4452</v>
      </c>
      <c r="D484" s="1850" t="s">
        <v>4453</v>
      </c>
      <c r="E484" s="1850" t="s">
        <v>4454</v>
      </c>
      <c r="F484" s="1850" t="s">
        <v>3531</v>
      </c>
      <c r="G484" s="1850" t="s">
        <v>4455</v>
      </c>
      <c r="H484" s="1850" t="s">
        <v>22</v>
      </c>
      <c r="I484" s="1850" t="s">
        <v>2904</v>
      </c>
    </row>
    <row customHeight="1" ht="11.25">
      <c r="A485" s="1850" t="s">
        <v>3524</v>
      </c>
      <c r="B485" s="1850" t="s">
        <v>16</v>
      </c>
      <c r="C485" s="1850" t="s">
        <v>4456</v>
      </c>
      <c r="D485" s="1850" t="s">
        <v>4457</v>
      </c>
      <c r="E485" s="1850" t="s">
        <v>4458</v>
      </c>
      <c r="F485" s="1850" t="s">
        <v>3662</v>
      </c>
      <c r="G485" s="1850" t="s">
        <v>4459</v>
      </c>
      <c r="H485" s="1850" t="s">
        <v>22</v>
      </c>
      <c r="I485" s="1850" t="s">
        <v>2904</v>
      </c>
    </row>
    <row customHeight="1" ht="11.25">
      <c r="A486" s="1850" t="s">
        <v>3524</v>
      </c>
      <c r="B486" s="1850" t="s">
        <v>16</v>
      </c>
      <c r="C486" s="1850" t="s">
        <v>4460</v>
      </c>
      <c r="D486" s="1850" t="s">
        <v>4461</v>
      </c>
      <c r="E486" s="1850" t="s">
        <v>4462</v>
      </c>
      <c r="F486" s="1850" t="s">
        <v>4245</v>
      </c>
      <c r="G486" s="1850" t="s">
        <v>4463</v>
      </c>
      <c r="H486" s="1850" t="s">
        <v>22</v>
      </c>
      <c r="I486" s="1850" t="s">
        <v>2904</v>
      </c>
    </row>
    <row customHeight="1" ht="11.25">
      <c r="A487" s="1850" t="s">
        <v>3524</v>
      </c>
      <c r="B487" s="1850" t="s">
        <v>16</v>
      </c>
      <c r="C487" s="1850" t="s">
        <v>4464</v>
      </c>
      <c r="D487" s="1850" t="s">
        <v>4465</v>
      </c>
      <c r="E487" s="1850" t="s">
        <v>4466</v>
      </c>
      <c r="F487" s="1850" t="s">
        <v>3594</v>
      </c>
      <c r="G487" s="1850" t="s">
        <v>22</v>
      </c>
      <c r="H487" s="1850" t="s">
        <v>22</v>
      </c>
      <c r="I487" s="1850" t="s">
        <v>2904</v>
      </c>
    </row>
    <row customHeight="1" ht="11.25">
      <c r="A488" s="1850" t="s">
        <v>3524</v>
      </c>
      <c r="B488" s="1850" t="s">
        <v>16</v>
      </c>
      <c r="C488" s="1850" t="s">
        <v>4467</v>
      </c>
      <c r="D488" s="1850" t="s">
        <v>4468</v>
      </c>
      <c r="E488" s="1850" t="s">
        <v>4469</v>
      </c>
      <c r="F488" s="1850" t="s">
        <v>3704</v>
      </c>
      <c r="G488" s="1850" t="s">
        <v>22</v>
      </c>
      <c r="H488" s="1850" t="s">
        <v>22</v>
      </c>
      <c r="I488" s="1850" t="s">
        <v>2904</v>
      </c>
    </row>
    <row customHeight="1" ht="11.25">
      <c r="A489" s="1850" t="s">
        <v>3524</v>
      </c>
      <c r="B489" s="1850" t="s">
        <v>16</v>
      </c>
      <c r="C489" s="1850" t="s">
        <v>4470</v>
      </c>
      <c r="D489" s="1850" t="s">
        <v>4471</v>
      </c>
      <c r="E489" s="1850" t="s">
        <v>4472</v>
      </c>
      <c r="F489" s="1850" t="s">
        <v>3531</v>
      </c>
      <c r="G489" s="1850" t="s">
        <v>22</v>
      </c>
      <c r="H489" s="1850" t="s">
        <v>22</v>
      </c>
      <c r="I489" s="1850" t="s">
        <v>2904</v>
      </c>
    </row>
    <row customHeight="1" ht="11.25">
      <c r="A490" s="1850" t="s">
        <v>3524</v>
      </c>
      <c r="B490" s="1850" t="s">
        <v>16</v>
      </c>
      <c r="C490" s="1850" t="s">
        <v>4473</v>
      </c>
      <c r="D490" s="1850" t="s">
        <v>4474</v>
      </c>
      <c r="E490" s="1850" t="s">
        <v>4475</v>
      </c>
      <c r="F490" s="1850" t="s">
        <v>3930</v>
      </c>
      <c r="G490" s="1850" t="s">
        <v>22</v>
      </c>
      <c r="H490" s="1850" t="s">
        <v>22</v>
      </c>
      <c r="I490" s="1850" t="s">
        <v>2904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84132-5FA9-2F3F-9855-508D9BB643EF}"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4476</v>
      </c>
      <c r="B1" s="64" t="s">
        <v>4477</v>
      </c>
      <c r="C1" s="64" t="s">
        <v>4478</v>
      </c>
      <c r="D1" s="64" t="s">
        <v>4479</v>
      </c>
      <c r="E1" s="0" t="s">
        <v>4480</v>
      </c>
      <c r="F1" s="0" t="s">
        <v>4481</v>
      </c>
      <c r="G1" s="0" t="s">
        <v>4482</v>
      </c>
    </row>
    <row customHeight="1" ht="11.25">
      <c r="A2" s="373" t="s">
        <v>16</v>
      </c>
      <c r="B2" s="0" t="s">
        <v>133</v>
      </c>
      <c r="C2" s="0" t="s">
        <v>134</v>
      </c>
      <c r="D2" s="0" t="s">
        <v>133</v>
      </c>
      <c r="E2" s="0" t="s">
        <v>134</v>
      </c>
      <c r="F2" s="0" t="s">
        <v>4483</v>
      </c>
      <c r="G2" s="0" t="s">
        <v>132</v>
      </c>
    </row>
    <row customHeight="1" ht="11.25">
      <c r="A3" s="373" t="s">
        <v>16</v>
      </c>
      <c r="B3" s="0" t="s">
        <v>105</v>
      </c>
      <c r="C3" s="0" t="s">
        <v>106</v>
      </c>
      <c r="D3" s="0" t="s">
        <v>105</v>
      </c>
      <c r="E3" s="0" t="s">
        <v>106</v>
      </c>
      <c r="F3" s="0" t="s">
        <v>4484</v>
      </c>
      <c r="G3" s="0" t="s">
        <v>102</v>
      </c>
    </row>
    <row customHeight="1" ht="11.25">
      <c r="A4" s="373" t="s">
        <v>16</v>
      </c>
      <c r="B4" s="0" t="s">
        <v>99</v>
      </c>
      <c r="C4" s="0" t="s">
        <v>100</v>
      </c>
      <c r="D4" s="0" t="s">
        <v>99</v>
      </c>
      <c r="E4" s="0" t="s">
        <v>100</v>
      </c>
      <c r="F4" s="0" t="s">
        <v>4484</v>
      </c>
      <c r="G4" s="0" t="s">
        <v>90</v>
      </c>
    </row>
    <row customHeight="1" ht="11.25">
      <c r="A5" s="373" t="s">
        <v>16</v>
      </c>
      <c r="B5" s="0" t="s">
        <v>226</v>
      </c>
      <c r="C5" s="0" t="s">
        <v>227</v>
      </c>
      <c r="D5" s="0" t="s">
        <v>226</v>
      </c>
      <c r="E5" s="0" t="s">
        <v>227</v>
      </c>
      <c r="F5" s="0" t="s">
        <v>4484</v>
      </c>
      <c r="G5" s="0" t="s">
        <v>91</v>
      </c>
    </row>
    <row customHeight="1" ht="11.25">
      <c r="A6" s="373" t="s">
        <v>16</v>
      </c>
      <c r="B6" s="0" t="s">
        <v>128</v>
      </c>
      <c r="C6" s="0" t="s">
        <v>129</v>
      </c>
      <c r="D6" s="0" t="s">
        <v>128</v>
      </c>
      <c r="E6" s="0" t="s">
        <v>129</v>
      </c>
      <c r="F6" s="0" t="s">
        <v>4484</v>
      </c>
      <c r="G6" s="0" t="s">
        <v>114</v>
      </c>
    </row>
    <row customHeight="1" ht="11.25">
      <c r="A7" s="373" t="s">
        <v>16</v>
      </c>
      <c r="B7" s="0" t="s">
        <v>108</v>
      </c>
      <c r="C7" s="0" t="s">
        <v>109</v>
      </c>
      <c r="D7" s="0" t="s">
        <v>108</v>
      </c>
      <c r="E7" s="0" t="s">
        <v>109</v>
      </c>
      <c r="F7" s="0" t="s">
        <v>4484</v>
      </c>
      <c r="G7" s="0" t="s">
        <v>92</v>
      </c>
    </row>
    <row customHeight="1" ht="11.25">
      <c r="A8" s="373" t="s">
        <v>16</v>
      </c>
      <c r="B8" s="0" t="s">
        <v>120</v>
      </c>
      <c r="C8" s="0" t="s">
        <v>121</v>
      </c>
      <c r="D8" s="0" t="s">
        <v>120</v>
      </c>
      <c r="E8" s="0" t="s">
        <v>121</v>
      </c>
      <c r="F8" s="0" t="s">
        <v>4484</v>
      </c>
      <c r="G8" s="0" t="s">
        <v>93</v>
      </c>
    </row>
    <row customHeight="1" ht="11.25">
      <c r="A9" s="373" t="s">
        <v>16</v>
      </c>
      <c r="B9" s="0" t="s">
        <v>4485</v>
      </c>
      <c r="C9" s="0" t="s">
        <v>4486</v>
      </c>
      <c r="D9" s="0" t="s">
        <v>4487</v>
      </c>
      <c r="E9" s="0" t="s">
        <v>4488</v>
      </c>
      <c r="F9" s="0" t="s">
        <v>4489</v>
      </c>
      <c r="G9" s="0" t="s">
        <v>126</v>
      </c>
    </row>
    <row customHeight="1" ht="11.25">
      <c r="A10" s="373" t="s">
        <v>16</v>
      </c>
      <c r="B10" s="0" t="s">
        <v>4485</v>
      </c>
      <c r="C10" s="0" t="s">
        <v>4486</v>
      </c>
      <c r="D10" s="0" t="s">
        <v>4485</v>
      </c>
      <c r="E10" s="0" t="s">
        <v>4486</v>
      </c>
      <c r="F10" s="0" t="s">
        <v>4490</v>
      </c>
      <c r="G10" s="0" t="s">
        <v>130</v>
      </c>
    </row>
    <row customHeight="1" ht="11.25">
      <c r="A11" s="373" t="s">
        <v>16</v>
      </c>
      <c r="B11" s="0" t="s">
        <v>4485</v>
      </c>
      <c r="C11" s="0" t="s">
        <v>4486</v>
      </c>
      <c r="D11" s="0" t="s">
        <v>4491</v>
      </c>
      <c r="E11" s="0" t="s">
        <v>4492</v>
      </c>
      <c r="F11" s="0" t="s">
        <v>4489</v>
      </c>
      <c r="G11" s="0" t="s">
        <v>135</v>
      </c>
    </row>
    <row customHeight="1" ht="11.25">
      <c r="A12" s="373" t="s">
        <v>16</v>
      </c>
      <c r="B12" s="0" t="s">
        <v>4485</v>
      </c>
      <c r="C12" s="0" t="s">
        <v>4486</v>
      </c>
      <c r="D12" s="0" t="s">
        <v>4493</v>
      </c>
      <c r="E12" s="0" t="s">
        <v>4494</v>
      </c>
      <c r="F12" s="0" t="s">
        <v>4495</v>
      </c>
      <c r="G12" s="0" t="s">
        <v>140</v>
      </c>
    </row>
    <row customHeight="1" ht="11.25">
      <c r="A13" s="373" t="s">
        <v>16</v>
      </c>
      <c r="B13" s="0" t="s">
        <v>4485</v>
      </c>
      <c r="C13" s="0" t="s">
        <v>4486</v>
      </c>
      <c r="D13" s="0" t="s">
        <v>4496</v>
      </c>
      <c r="E13" s="0" t="s">
        <v>4497</v>
      </c>
      <c r="F13" s="0" t="s">
        <v>4489</v>
      </c>
      <c r="G13" s="0" t="s">
        <v>142</v>
      </c>
    </row>
    <row customHeight="1" ht="11.25">
      <c r="A14" s="373" t="s">
        <v>16</v>
      </c>
      <c r="B14" s="0" t="s">
        <v>4485</v>
      </c>
      <c r="C14" s="0" t="s">
        <v>4486</v>
      </c>
      <c r="D14" s="0" t="s">
        <v>4498</v>
      </c>
      <c r="E14" s="0" t="s">
        <v>4499</v>
      </c>
      <c r="F14" s="0" t="s">
        <v>4489</v>
      </c>
      <c r="G14" s="0" t="s">
        <v>147</v>
      </c>
    </row>
    <row customHeight="1" ht="11.25">
      <c r="A15" s="373" t="s">
        <v>16</v>
      </c>
      <c r="B15" s="0" t="s">
        <v>4485</v>
      </c>
      <c r="C15" s="0" t="s">
        <v>4486</v>
      </c>
      <c r="D15" s="0" t="s">
        <v>4500</v>
      </c>
      <c r="E15" s="0" t="s">
        <v>4501</v>
      </c>
      <c r="F15" s="0" t="s">
        <v>4489</v>
      </c>
      <c r="G15" s="0" t="s">
        <v>152</v>
      </c>
    </row>
    <row customHeight="1" ht="11.25">
      <c r="A16" s="373" t="s">
        <v>16</v>
      </c>
      <c r="B16" s="0" t="s">
        <v>4485</v>
      </c>
      <c r="C16" s="0" t="s">
        <v>4486</v>
      </c>
      <c r="D16" s="0" t="s">
        <v>4502</v>
      </c>
      <c r="E16" s="0" t="s">
        <v>4503</v>
      </c>
      <c r="F16" s="0" t="s">
        <v>4489</v>
      </c>
      <c r="G16" s="0" t="s">
        <v>157</v>
      </c>
    </row>
    <row customHeight="1" ht="11.25">
      <c r="A17" s="373" t="s">
        <v>16</v>
      </c>
      <c r="B17" s="0" t="s">
        <v>138</v>
      </c>
      <c r="C17" s="0" t="s">
        <v>139</v>
      </c>
      <c r="D17" s="0" t="s">
        <v>138</v>
      </c>
      <c r="E17" s="0" t="s">
        <v>139</v>
      </c>
      <c r="F17" s="0" t="s">
        <v>4483</v>
      </c>
      <c r="G17" s="0" t="s">
        <v>137</v>
      </c>
    </row>
    <row customHeight="1" ht="11.25">
      <c r="A18" s="373" t="s">
        <v>16</v>
      </c>
      <c r="B18" s="0" t="s">
        <v>145</v>
      </c>
      <c r="C18" s="0" t="s">
        <v>146</v>
      </c>
      <c r="D18" s="0" t="s">
        <v>4504</v>
      </c>
      <c r="E18" s="0" t="s">
        <v>4505</v>
      </c>
      <c r="F18" s="0" t="s">
        <v>4489</v>
      </c>
      <c r="G18" s="0" t="s">
        <v>166</v>
      </c>
    </row>
    <row customHeight="1" ht="11.25">
      <c r="A19" s="373" t="s">
        <v>16</v>
      </c>
      <c r="B19" s="0" t="s">
        <v>145</v>
      </c>
      <c r="C19" s="0" t="s">
        <v>146</v>
      </c>
      <c r="D19" s="0" t="s">
        <v>4506</v>
      </c>
      <c r="E19" s="0" t="s">
        <v>4507</v>
      </c>
      <c r="F19" s="0" t="s">
        <v>4508</v>
      </c>
      <c r="G19" s="0" t="s">
        <v>171</v>
      </c>
    </row>
    <row customHeight="1" ht="11.25">
      <c r="A20" s="373" t="s">
        <v>16</v>
      </c>
      <c r="B20" s="0" t="s">
        <v>145</v>
      </c>
      <c r="C20" s="0" t="s">
        <v>146</v>
      </c>
      <c r="D20" s="0" t="s">
        <v>145</v>
      </c>
      <c r="E20" s="0" t="s">
        <v>146</v>
      </c>
      <c r="F20" s="0" t="s">
        <v>4490</v>
      </c>
      <c r="G20" s="0" t="s">
        <v>144</v>
      </c>
    </row>
    <row customHeight="1" ht="11.25">
      <c r="A21" s="373" t="s">
        <v>16</v>
      </c>
      <c r="B21" s="0" t="s">
        <v>145</v>
      </c>
      <c r="C21" s="0" t="s">
        <v>146</v>
      </c>
      <c r="D21" s="0" t="s">
        <v>4509</v>
      </c>
      <c r="E21" s="0" t="s">
        <v>4510</v>
      </c>
      <c r="F21" s="0" t="s">
        <v>4508</v>
      </c>
      <c r="G21" s="0" t="s">
        <v>180</v>
      </c>
    </row>
    <row customHeight="1" ht="11.25">
      <c r="A22" s="373" t="s">
        <v>16</v>
      </c>
      <c r="B22" s="0" t="s">
        <v>145</v>
      </c>
      <c r="C22" s="0" t="s">
        <v>146</v>
      </c>
      <c r="D22" s="0" t="s">
        <v>4511</v>
      </c>
      <c r="E22" s="0" t="s">
        <v>4512</v>
      </c>
      <c r="F22" s="0" t="s">
        <v>4489</v>
      </c>
      <c r="G22" s="0" t="s">
        <v>185</v>
      </c>
    </row>
    <row customHeight="1" ht="11.25">
      <c r="A23" s="373" t="s">
        <v>16</v>
      </c>
      <c r="B23" s="0" t="s">
        <v>145</v>
      </c>
      <c r="C23" s="0" t="s">
        <v>146</v>
      </c>
      <c r="D23" s="0" t="s">
        <v>4513</v>
      </c>
      <c r="E23" s="0" t="s">
        <v>4514</v>
      </c>
      <c r="F23" s="0" t="s">
        <v>4495</v>
      </c>
      <c r="G23" s="0" t="s">
        <v>190</v>
      </c>
    </row>
    <row customHeight="1" ht="11.25">
      <c r="A24" s="373" t="s">
        <v>16</v>
      </c>
      <c r="B24" s="0" t="s">
        <v>145</v>
      </c>
      <c r="C24" s="0" t="s">
        <v>146</v>
      </c>
      <c r="D24" s="0" t="s">
        <v>4515</v>
      </c>
      <c r="E24" s="0" t="s">
        <v>4516</v>
      </c>
      <c r="F24" s="0" t="s">
        <v>4489</v>
      </c>
      <c r="G24" s="0" t="s">
        <v>195</v>
      </c>
    </row>
    <row customHeight="1" ht="11.25">
      <c r="A25" s="373" t="s">
        <v>16</v>
      </c>
      <c r="B25" s="0" t="s">
        <v>145</v>
      </c>
      <c r="C25" s="0" t="s">
        <v>146</v>
      </c>
      <c r="D25" s="0" t="s">
        <v>4517</v>
      </c>
      <c r="E25" s="0" t="s">
        <v>4518</v>
      </c>
      <c r="F25" s="0" t="s">
        <v>4489</v>
      </c>
      <c r="G25" s="0" t="s">
        <v>200</v>
      </c>
    </row>
    <row customHeight="1" ht="11.25">
      <c r="A26" s="373" t="s">
        <v>16</v>
      </c>
      <c r="B26" s="0" t="s">
        <v>150</v>
      </c>
      <c r="C26" s="0" t="s">
        <v>151</v>
      </c>
      <c r="D26" s="0" t="s">
        <v>150</v>
      </c>
      <c r="E26" s="0" t="s">
        <v>151</v>
      </c>
      <c r="F26" s="0" t="s">
        <v>4483</v>
      </c>
      <c r="G26" s="0" t="s">
        <v>149</v>
      </c>
    </row>
    <row customHeight="1" ht="11.25">
      <c r="A27" s="373" t="s">
        <v>16</v>
      </c>
      <c r="B27" s="0" t="s">
        <v>4519</v>
      </c>
      <c r="C27" s="0" t="s">
        <v>4520</v>
      </c>
      <c r="D27" s="0" t="s">
        <v>4521</v>
      </c>
      <c r="E27" s="0" t="s">
        <v>4522</v>
      </c>
      <c r="F27" s="0" t="s">
        <v>4508</v>
      </c>
      <c r="G27" s="0" t="s">
        <v>209</v>
      </c>
    </row>
    <row customHeight="1" ht="11.25">
      <c r="A28" s="373" t="s">
        <v>16</v>
      </c>
      <c r="B28" s="0" t="s">
        <v>4519</v>
      </c>
      <c r="C28" s="0" t="s">
        <v>4520</v>
      </c>
      <c r="D28" s="0" t="s">
        <v>4523</v>
      </c>
      <c r="E28" s="0" t="s">
        <v>4524</v>
      </c>
      <c r="F28" s="0" t="s">
        <v>4489</v>
      </c>
      <c r="G28" s="0" t="s">
        <v>214</v>
      </c>
    </row>
    <row customHeight="1" ht="11.25">
      <c r="A29" s="373" t="s">
        <v>16</v>
      </c>
      <c r="B29" s="0" t="s">
        <v>4519</v>
      </c>
      <c r="C29" s="0" t="s">
        <v>4520</v>
      </c>
      <c r="D29" s="0" t="s">
        <v>4525</v>
      </c>
      <c r="E29" s="0" t="s">
        <v>4526</v>
      </c>
      <c r="F29" s="0" t="s">
        <v>4489</v>
      </c>
      <c r="G29" s="0" t="s">
        <v>219</v>
      </c>
    </row>
    <row customHeight="1" ht="11.25">
      <c r="A30" s="373" t="s">
        <v>16</v>
      </c>
      <c r="B30" s="0" t="s">
        <v>4519</v>
      </c>
      <c r="C30" s="0" t="s">
        <v>4520</v>
      </c>
      <c r="D30" s="0" t="s">
        <v>4527</v>
      </c>
      <c r="E30" s="0" t="s">
        <v>4528</v>
      </c>
      <c r="F30" s="0" t="s">
        <v>4489</v>
      </c>
      <c r="G30" s="0" t="s">
        <v>224</v>
      </c>
    </row>
    <row customHeight="1" ht="11.25">
      <c r="A31" s="373" t="s">
        <v>16</v>
      </c>
      <c r="B31" s="0" t="s">
        <v>4519</v>
      </c>
      <c r="C31" s="0" t="s">
        <v>4520</v>
      </c>
      <c r="D31" s="0" t="s">
        <v>4529</v>
      </c>
      <c r="E31" s="0" t="s">
        <v>4530</v>
      </c>
      <c r="F31" s="0" t="s">
        <v>4489</v>
      </c>
      <c r="G31" s="0" t="s">
        <v>228</v>
      </c>
    </row>
    <row customHeight="1" ht="11.25">
      <c r="A32" s="373" t="s">
        <v>16</v>
      </c>
      <c r="B32" s="0" t="s">
        <v>4519</v>
      </c>
      <c r="C32" s="0" t="s">
        <v>4520</v>
      </c>
      <c r="D32" s="0" t="s">
        <v>4519</v>
      </c>
      <c r="E32" s="0" t="s">
        <v>4520</v>
      </c>
      <c r="F32" s="0" t="s">
        <v>4490</v>
      </c>
      <c r="G32" s="0" t="s">
        <v>233</v>
      </c>
    </row>
    <row customHeight="1" ht="11.25">
      <c r="A33" s="373" t="s">
        <v>16</v>
      </c>
      <c r="B33" s="0" t="s">
        <v>4519</v>
      </c>
      <c r="C33" s="0" t="s">
        <v>4520</v>
      </c>
      <c r="D33" s="0" t="s">
        <v>4531</v>
      </c>
      <c r="E33" s="0" t="s">
        <v>4532</v>
      </c>
      <c r="F33" s="0" t="s">
        <v>4489</v>
      </c>
      <c r="G33" s="0" t="s">
        <v>2872</v>
      </c>
    </row>
    <row customHeight="1" ht="11.25">
      <c r="A34" s="373" t="s">
        <v>16</v>
      </c>
      <c r="B34" s="0" t="s">
        <v>4519</v>
      </c>
      <c r="C34" s="0" t="s">
        <v>4520</v>
      </c>
      <c r="D34" s="0" t="s">
        <v>4533</v>
      </c>
      <c r="E34" s="0" t="s">
        <v>4534</v>
      </c>
      <c r="F34" s="0" t="s">
        <v>4489</v>
      </c>
      <c r="G34" s="0" t="s">
        <v>2874</v>
      </c>
    </row>
    <row customHeight="1" ht="11.25">
      <c r="A35" s="373" t="s">
        <v>16</v>
      </c>
      <c r="B35" s="0" t="s">
        <v>4519</v>
      </c>
      <c r="C35" s="0" t="s">
        <v>4520</v>
      </c>
      <c r="D35" s="0" t="s">
        <v>4535</v>
      </c>
      <c r="E35" s="0" t="s">
        <v>4536</v>
      </c>
      <c r="F35" s="0" t="s">
        <v>4489</v>
      </c>
      <c r="G35" s="0" t="s">
        <v>2879</v>
      </c>
    </row>
    <row customHeight="1" ht="11.25">
      <c r="A36" s="373" t="s">
        <v>16</v>
      </c>
      <c r="B36" s="0" t="s">
        <v>4519</v>
      </c>
      <c r="C36" s="0" t="s">
        <v>4520</v>
      </c>
      <c r="D36" s="0" t="s">
        <v>4537</v>
      </c>
      <c r="E36" s="0" t="s">
        <v>4538</v>
      </c>
      <c r="F36" s="0" t="s">
        <v>4489</v>
      </c>
      <c r="G36" s="0" t="s">
        <v>2884</v>
      </c>
    </row>
    <row customHeight="1" ht="11.25">
      <c r="A37" s="373" t="s">
        <v>16</v>
      </c>
      <c r="B37" s="0" t="s">
        <v>4519</v>
      </c>
      <c r="C37" s="0" t="s">
        <v>4520</v>
      </c>
      <c r="D37" s="0" t="s">
        <v>4539</v>
      </c>
      <c r="E37" s="0" t="s">
        <v>4540</v>
      </c>
      <c r="F37" s="0" t="s">
        <v>4489</v>
      </c>
      <c r="G37" s="0" t="s">
        <v>2888</v>
      </c>
    </row>
    <row customHeight="1" ht="11.25">
      <c r="A38" s="373" t="s">
        <v>16</v>
      </c>
      <c r="B38" s="0" t="s">
        <v>155</v>
      </c>
      <c r="C38" s="0" t="s">
        <v>156</v>
      </c>
      <c r="D38" s="0" t="s">
        <v>155</v>
      </c>
      <c r="E38" s="0" t="s">
        <v>156</v>
      </c>
      <c r="F38" s="0" t="s">
        <v>4483</v>
      </c>
      <c r="G38" s="0" t="s">
        <v>154</v>
      </c>
    </row>
    <row customHeight="1" ht="11.25">
      <c r="A39" s="373" t="s">
        <v>16</v>
      </c>
      <c r="B39" s="0" t="s">
        <v>112</v>
      </c>
      <c r="C39" s="0" t="s">
        <v>113</v>
      </c>
      <c r="D39" s="0" t="s">
        <v>112</v>
      </c>
      <c r="E39" s="0" t="s">
        <v>113</v>
      </c>
      <c r="F39" s="0" t="s">
        <v>4484</v>
      </c>
      <c r="G39" s="0" t="s">
        <v>111</v>
      </c>
    </row>
    <row customHeight="1" ht="11.25">
      <c r="A40" s="373" t="s">
        <v>16</v>
      </c>
      <c r="B40" s="0" t="s">
        <v>4541</v>
      </c>
      <c r="C40" s="0" t="s">
        <v>4542</v>
      </c>
      <c r="D40" s="0" t="s">
        <v>4541</v>
      </c>
      <c r="E40" s="0" t="s">
        <v>4542</v>
      </c>
      <c r="F40" s="0" t="s">
        <v>4483</v>
      </c>
      <c r="G40" s="0" t="s">
        <v>2905</v>
      </c>
    </row>
    <row customHeight="1" ht="11.25">
      <c r="A41" s="373" t="s">
        <v>16</v>
      </c>
      <c r="B41" s="0" t="s">
        <v>160</v>
      </c>
      <c r="C41" s="0" t="s">
        <v>161</v>
      </c>
      <c r="D41" s="0" t="s">
        <v>4543</v>
      </c>
      <c r="E41" s="0" t="s">
        <v>4544</v>
      </c>
      <c r="F41" s="0" t="s">
        <v>4489</v>
      </c>
      <c r="G41" s="0" t="s">
        <v>2909</v>
      </c>
    </row>
    <row customHeight="1" ht="11.25">
      <c r="A42" s="373" t="s">
        <v>16</v>
      </c>
      <c r="B42" s="0" t="s">
        <v>160</v>
      </c>
      <c r="C42" s="0" t="s">
        <v>161</v>
      </c>
      <c r="D42" s="0" t="s">
        <v>4545</v>
      </c>
      <c r="E42" s="0" t="s">
        <v>4546</v>
      </c>
      <c r="F42" s="0" t="s">
        <v>4489</v>
      </c>
      <c r="G42" s="0" t="s">
        <v>2912</v>
      </c>
    </row>
    <row customHeight="1" ht="11.25">
      <c r="A43" s="373" t="s">
        <v>16</v>
      </c>
      <c r="B43" s="0" t="s">
        <v>160</v>
      </c>
      <c r="C43" s="0" t="s">
        <v>161</v>
      </c>
      <c r="D43" s="0" t="s">
        <v>4547</v>
      </c>
      <c r="E43" s="0" t="s">
        <v>4548</v>
      </c>
      <c r="F43" s="0" t="s">
        <v>4489</v>
      </c>
      <c r="G43" s="0" t="s">
        <v>2919</v>
      </c>
    </row>
    <row customHeight="1" ht="11.25">
      <c r="A44" s="373" t="s">
        <v>16</v>
      </c>
      <c r="B44" s="0" t="s">
        <v>160</v>
      </c>
      <c r="C44" s="0" t="s">
        <v>161</v>
      </c>
      <c r="D44" s="0" t="s">
        <v>160</v>
      </c>
      <c r="E44" s="0" t="s">
        <v>161</v>
      </c>
      <c r="F44" s="0" t="s">
        <v>4490</v>
      </c>
      <c r="G44" s="0" t="s">
        <v>159</v>
      </c>
    </row>
    <row customHeight="1" ht="11.25">
      <c r="A45" s="373" t="s">
        <v>16</v>
      </c>
      <c r="B45" s="0" t="s">
        <v>160</v>
      </c>
      <c r="C45" s="0" t="s">
        <v>161</v>
      </c>
      <c r="D45" s="0" t="s">
        <v>4549</v>
      </c>
      <c r="E45" s="0" t="s">
        <v>4550</v>
      </c>
      <c r="F45" s="0" t="s">
        <v>4489</v>
      </c>
      <c r="G45" s="0" t="s">
        <v>2932</v>
      </c>
    </row>
    <row customHeight="1" ht="11.25">
      <c r="A46" s="373" t="s">
        <v>16</v>
      </c>
      <c r="B46" s="0" t="s">
        <v>160</v>
      </c>
      <c r="C46" s="0" t="s">
        <v>161</v>
      </c>
      <c r="D46" s="0" t="s">
        <v>4551</v>
      </c>
      <c r="E46" s="0" t="s">
        <v>4552</v>
      </c>
      <c r="F46" s="0" t="s">
        <v>4508</v>
      </c>
      <c r="G46" s="0" t="s">
        <v>2935</v>
      </c>
    </row>
    <row customHeight="1" ht="11.25">
      <c r="A47" s="373" t="s">
        <v>16</v>
      </c>
      <c r="B47" s="0" t="s">
        <v>160</v>
      </c>
      <c r="C47" s="0" t="s">
        <v>161</v>
      </c>
      <c r="D47" s="0" t="s">
        <v>4553</v>
      </c>
      <c r="E47" s="0" t="s">
        <v>4554</v>
      </c>
      <c r="F47" s="0" t="s">
        <v>4489</v>
      </c>
      <c r="G47" s="0" t="s">
        <v>2941</v>
      </c>
    </row>
    <row customHeight="1" ht="11.25">
      <c r="A48" s="373" t="s">
        <v>16</v>
      </c>
      <c r="B48" s="0" t="s">
        <v>160</v>
      </c>
      <c r="C48" s="0" t="s">
        <v>161</v>
      </c>
      <c r="D48" s="0" t="s">
        <v>4555</v>
      </c>
      <c r="E48" s="0" t="s">
        <v>4556</v>
      </c>
      <c r="F48" s="0" t="s">
        <v>4489</v>
      </c>
      <c r="G48" s="0" t="s">
        <v>2945</v>
      </c>
    </row>
    <row customHeight="1" ht="11.25">
      <c r="A49" s="373" t="s">
        <v>16</v>
      </c>
      <c r="B49" s="0" t="s">
        <v>164</v>
      </c>
      <c r="C49" s="0" t="s">
        <v>165</v>
      </c>
      <c r="D49" s="0" t="s">
        <v>164</v>
      </c>
      <c r="E49" s="0" t="s">
        <v>165</v>
      </c>
      <c r="F49" s="0" t="s">
        <v>4490</v>
      </c>
      <c r="G49" s="0" t="s">
        <v>163</v>
      </c>
    </row>
    <row customHeight="1" ht="11.25">
      <c r="A50" s="373" t="s">
        <v>16</v>
      </c>
      <c r="B50" s="0" t="s">
        <v>164</v>
      </c>
      <c r="C50" s="0" t="s">
        <v>165</v>
      </c>
      <c r="D50" s="0" t="s">
        <v>4557</v>
      </c>
      <c r="E50" s="0" t="s">
        <v>4558</v>
      </c>
      <c r="F50" s="0" t="s">
        <v>4489</v>
      </c>
      <c r="G50" s="0" t="s">
        <v>2951</v>
      </c>
    </row>
    <row customHeight="1" ht="11.25">
      <c r="A51" s="373" t="s">
        <v>16</v>
      </c>
      <c r="B51" s="0" t="s">
        <v>164</v>
      </c>
      <c r="C51" s="0" t="s">
        <v>165</v>
      </c>
      <c r="D51" s="0" t="s">
        <v>4559</v>
      </c>
      <c r="E51" s="0" t="s">
        <v>4560</v>
      </c>
      <c r="F51" s="0" t="s">
        <v>4489</v>
      </c>
      <c r="G51" s="0" t="s">
        <v>2956</v>
      </c>
    </row>
    <row customHeight="1" ht="11.25">
      <c r="A52" s="373" t="s">
        <v>16</v>
      </c>
      <c r="B52" s="0" t="s">
        <v>164</v>
      </c>
      <c r="C52" s="0" t="s">
        <v>165</v>
      </c>
      <c r="D52" s="0" t="s">
        <v>4561</v>
      </c>
      <c r="E52" s="0" t="s">
        <v>4562</v>
      </c>
      <c r="F52" s="0" t="s">
        <v>4489</v>
      </c>
      <c r="G52" s="0" t="s">
        <v>2960</v>
      </c>
    </row>
    <row customHeight="1" ht="11.25">
      <c r="A53" s="373" t="s">
        <v>16</v>
      </c>
      <c r="B53" s="0" t="s">
        <v>117</v>
      </c>
      <c r="C53" s="0" t="s">
        <v>118</v>
      </c>
      <c r="D53" s="0" t="s">
        <v>117</v>
      </c>
      <c r="E53" s="0" t="s">
        <v>118</v>
      </c>
      <c r="F53" s="0" t="s">
        <v>4484</v>
      </c>
      <c r="G53" s="0" t="s">
        <v>116</v>
      </c>
    </row>
    <row customHeight="1" ht="11.25">
      <c r="A54" s="373" t="s">
        <v>16</v>
      </c>
      <c r="B54" s="0" t="s">
        <v>169</v>
      </c>
      <c r="C54" s="0" t="s">
        <v>170</v>
      </c>
      <c r="D54" s="0" t="s">
        <v>169</v>
      </c>
      <c r="E54" s="0" t="s">
        <v>170</v>
      </c>
      <c r="F54" s="0" t="s">
        <v>4483</v>
      </c>
      <c r="G54" s="0" t="s">
        <v>168</v>
      </c>
    </row>
    <row customHeight="1" ht="11.25">
      <c r="A55" s="373" t="s">
        <v>16</v>
      </c>
      <c r="B55" s="0" t="s">
        <v>174</v>
      </c>
      <c r="C55" s="0" t="s">
        <v>175</v>
      </c>
      <c r="D55" s="0" t="s">
        <v>174</v>
      </c>
      <c r="E55" s="0" t="s">
        <v>175</v>
      </c>
      <c r="F55" s="0" t="s">
        <v>4483</v>
      </c>
      <c r="G55" s="0" t="s">
        <v>173</v>
      </c>
    </row>
    <row customHeight="1" ht="11.25">
      <c r="A56" s="373" t="s">
        <v>16</v>
      </c>
      <c r="B56" s="0" t="s">
        <v>124</v>
      </c>
      <c r="C56" s="0" t="s">
        <v>125</v>
      </c>
      <c r="D56" s="0" t="s">
        <v>124</v>
      </c>
      <c r="E56" s="0" t="s">
        <v>125</v>
      </c>
      <c r="F56" s="0" t="s">
        <v>4484</v>
      </c>
      <c r="G56" s="0" t="s">
        <v>123</v>
      </c>
    </row>
    <row customHeight="1" ht="11.25">
      <c r="A57" s="373" t="s">
        <v>16</v>
      </c>
      <c r="B57" s="0" t="s">
        <v>236</v>
      </c>
      <c r="C57" s="0" t="s">
        <v>237</v>
      </c>
      <c r="D57" s="0" t="s">
        <v>236</v>
      </c>
      <c r="E57" s="0" t="s">
        <v>237</v>
      </c>
      <c r="F57" s="0" t="s">
        <v>4483</v>
      </c>
      <c r="G57" s="0" t="s">
        <v>235</v>
      </c>
    </row>
    <row customHeight="1" ht="11.25">
      <c r="A58" s="373" t="s">
        <v>16</v>
      </c>
      <c r="B58" s="0" t="s">
        <v>4563</v>
      </c>
      <c r="C58" s="0" t="s">
        <v>4564</v>
      </c>
      <c r="D58" s="0" t="s">
        <v>4565</v>
      </c>
      <c r="E58" s="0" t="s">
        <v>4566</v>
      </c>
      <c r="F58" s="0" t="s">
        <v>4489</v>
      </c>
      <c r="G58" s="0" t="s">
        <v>2974</v>
      </c>
    </row>
    <row customHeight="1" ht="11.25">
      <c r="A59" s="373" t="s">
        <v>16</v>
      </c>
      <c r="B59" s="0" t="s">
        <v>4563</v>
      </c>
      <c r="C59" s="0" t="s">
        <v>4564</v>
      </c>
      <c r="D59" s="0" t="s">
        <v>4567</v>
      </c>
      <c r="E59" s="0" t="s">
        <v>4568</v>
      </c>
      <c r="F59" s="0" t="s">
        <v>4489</v>
      </c>
      <c r="G59" s="0" t="s">
        <v>2978</v>
      </c>
    </row>
    <row customHeight="1" ht="11.25">
      <c r="A60" s="373" t="s">
        <v>16</v>
      </c>
      <c r="B60" s="0" t="s">
        <v>4563</v>
      </c>
      <c r="C60" s="0" t="s">
        <v>4564</v>
      </c>
      <c r="D60" s="0" t="s">
        <v>4569</v>
      </c>
      <c r="E60" s="0" t="s">
        <v>4570</v>
      </c>
      <c r="F60" s="0" t="s">
        <v>4489</v>
      </c>
      <c r="G60" s="0" t="s">
        <v>2981</v>
      </c>
    </row>
    <row customHeight="1" ht="11.25">
      <c r="A61" s="373" t="s">
        <v>16</v>
      </c>
      <c r="B61" s="0" t="s">
        <v>4563</v>
      </c>
      <c r="C61" s="0" t="s">
        <v>4564</v>
      </c>
      <c r="D61" s="0" t="s">
        <v>4571</v>
      </c>
      <c r="E61" s="0" t="s">
        <v>4572</v>
      </c>
      <c r="F61" s="0" t="s">
        <v>4495</v>
      </c>
      <c r="G61" s="0" t="s">
        <v>4573</v>
      </c>
    </row>
    <row customHeight="1" ht="11.25">
      <c r="A62" s="373" t="s">
        <v>16</v>
      </c>
      <c r="B62" s="0" t="s">
        <v>4563</v>
      </c>
      <c r="C62" s="0" t="s">
        <v>4564</v>
      </c>
      <c r="D62" s="0" t="s">
        <v>4574</v>
      </c>
      <c r="E62" s="0" t="s">
        <v>4575</v>
      </c>
      <c r="F62" s="0" t="s">
        <v>4489</v>
      </c>
      <c r="G62" s="0" t="s">
        <v>4576</v>
      </c>
    </row>
    <row customHeight="1" ht="11.25">
      <c r="A63" s="373" t="s">
        <v>16</v>
      </c>
      <c r="B63" s="0" t="s">
        <v>4563</v>
      </c>
      <c r="C63" s="0" t="s">
        <v>4564</v>
      </c>
      <c r="D63" s="0" t="s">
        <v>4577</v>
      </c>
      <c r="E63" s="0" t="s">
        <v>4578</v>
      </c>
      <c r="F63" s="0" t="s">
        <v>4489</v>
      </c>
      <c r="G63" s="0" t="s">
        <v>4579</v>
      </c>
    </row>
    <row customHeight="1" ht="11.25">
      <c r="A64" s="373" t="s">
        <v>16</v>
      </c>
      <c r="B64" s="0" t="s">
        <v>4563</v>
      </c>
      <c r="C64" s="0" t="s">
        <v>4564</v>
      </c>
      <c r="D64" s="0" t="s">
        <v>4563</v>
      </c>
      <c r="E64" s="0" t="s">
        <v>4564</v>
      </c>
      <c r="F64" s="0" t="s">
        <v>4490</v>
      </c>
      <c r="G64" s="0" t="s">
        <v>4580</v>
      </c>
    </row>
    <row customHeight="1" ht="11.25">
      <c r="A65" s="373" t="s">
        <v>16</v>
      </c>
      <c r="B65" s="0" t="s">
        <v>4563</v>
      </c>
      <c r="C65" s="0" t="s">
        <v>4564</v>
      </c>
      <c r="D65" s="0" t="s">
        <v>4581</v>
      </c>
      <c r="E65" s="0" t="s">
        <v>4582</v>
      </c>
      <c r="F65" s="0" t="s">
        <v>4489</v>
      </c>
      <c r="G65" s="0" t="s">
        <v>4583</v>
      </c>
    </row>
    <row customHeight="1" ht="11.25">
      <c r="A66" s="373" t="s">
        <v>16</v>
      </c>
      <c r="B66" s="0" t="s">
        <v>178</v>
      </c>
      <c r="C66" s="0" t="s">
        <v>179</v>
      </c>
      <c r="D66" s="0" t="s">
        <v>178</v>
      </c>
      <c r="E66" s="0" t="s">
        <v>179</v>
      </c>
      <c r="F66" s="0" t="s">
        <v>4483</v>
      </c>
      <c r="G66" s="0" t="s">
        <v>177</v>
      </c>
    </row>
    <row customHeight="1" ht="11.25">
      <c r="A67" s="373" t="s">
        <v>16</v>
      </c>
      <c r="B67" s="0" t="s">
        <v>207</v>
      </c>
      <c r="C67" s="0" t="s">
        <v>208</v>
      </c>
      <c r="D67" s="0" t="s">
        <v>207</v>
      </c>
      <c r="E67" s="0" t="s">
        <v>208</v>
      </c>
      <c r="F67" s="0" t="s">
        <v>4483</v>
      </c>
      <c r="G67" s="0" t="s">
        <v>206</v>
      </c>
    </row>
    <row customHeight="1" ht="11.25">
      <c r="A68" s="373" t="s">
        <v>16</v>
      </c>
      <c r="B68" s="0" t="s">
        <v>217</v>
      </c>
      <c r="C68" s="0" t="s">
        <v>218</v>
      </c>
      <c r="D68" s="0" t="s">
        <v>4584</v>
      </c>
      <c r="E68" s="0" t="s">
        <v>4585</v>
      </c>
      <c r="F68" s="0" t="s">
        <v>4489</v>
      </c>
      <c r="G68" s="0" t="s">
        <v>4586</v>
      </c>
    </row>
    <row customHeight="1" ht="11.25">
      <c r="A69" s="373" t="s">
        <v>16</v>
      </c>
      <c r="B69" s="0" t="s">
        <v>217</v>
      </c>
      <c r="C69" s="0" t="s">
        <v>218</v>
      </c>
      <c r="D69" s="0" t="s">
        <v>4587</v>
      </c>
      <c r="E69" s="0" t="s">
        <v>4588</v>
      </c>
      <c r="F69" s="0" t="s">
        <v>4489</v>
      </c>
      <c r="G69" s="0" t="s">
        <v>3501</v>
      </c>
    </row>
    <row customHeight="1" ht="11.25">
      <c r="A70" s="373" t="s">
        <v>16</v>
      </c>
      <c r="B70" s="0" t="s">
        <v>217</v>
      </c>
      <c r="C70" s="0" t="s">
        <v>218</v>
      </c>
      <c r="D70" s="0" t="s">
        <v>4589</v>
      </c>
      <c r="E70" s="0" t="s">
        <v>4590</v>
      </c>
      <c r="F70" s="0" t="s">
        <v>4489</v>
      </c>
      <c r="G70" s="0" t="s">
        <v>4591</v>
      </c>
    </row>
    <row customHeight="1" ht="11.25">
      <c r="A71" s="373" t="s">
        <v>16</v>
      </c>
      <c r="B71" s="0" t="s">
        <v>217</v>
      </c>
      <c r="C71" s="0" t="s">
        <v>218</v>
      </c>
      <c r="D71" s="0" t="s">
        <v>4592</v>
      </c>
      <c r="E71" s="0" t="s">
        <v>4593</v>
      </c>
      <c r="F71" s="0" t="s">
        <v>4489</v>
      </c>
      <c r="G71" s="0" t="s">
        <v>4594</v>
      </c>
    </row>
    <row customHeight="1" ht="11.25">
      <c r="A72" s="373" t="s">
        <v>16</v>
      </c>
      <c r="B72" s="0" t="s">
        <v>217</v>
      </c>
      <c r="C72" s="0" t="s">
        <v>218</v>
      </c>
      <c r="D72" s="0" t="s">
        <v>4595</v>
      </c>
      <c r="E72" s="0" t="s">
        <v>4596</v>
      </c>
      <c r="F72" s="0" t="s">
        <v>4489</v>
      </c>
      <c r="G72" s="0" t="s">
        <v>4597</v>
      </c>
    </row>
    <row customHeight="1" ht="11.25">
      <c r="A73" s="373" t="s">
        <v>16</v>
      </c>
      <c r="B73" s="0" t="s">
        <v>217</v>
      </c>
      <c r="C73" s="0" t="s">
        <v>218</v>
      </c>
      <c r="D73" s="0" t="s">
        <v>217</v>
      </c>
      <c r="E73" s="0" t="s">
        <v>218</v>
      </c>
      <c r="F73" s="0" t="s">
        <v>4490</v>
      </c>
      <c r="G73" s="0" t="s">
        <v>216</v>
      </c>
    </row>
    <row customHeight="1" ht="11.25">
      <c r="A74" s="373" t="s">
        <v>16</v>
      </c>
      <c r="B74" s="0" t="s">
        <v>217</v>
      </c>
      <c r="C74" s="0" t="s">
        <v>218</v>
      </c>
      <c r="D74" s="0" t="s">
        <v>4598</v>
      </c>
      <c r="E74" s="0" t="s">
        <v>4599</v>
      </c>
      <c r="F74" s="0" t="s">
        <v>4489</v>
      </c>
      <c r="G74" s="0" t="s">
        <v>4600</v>
      </c>
    </row>
    <row customHeight="1" ht="11.25">
      <c r="A75" s="373" t="s">
        <v>16</v>
      </c>
      <c r="B75" s="0" t="s">
        <v>217</v>
      </c>
      <c r="C75" s="0" t="s">
        <v>218</v>
      </c>
      <c r="D75" s="0" t="s">
        <v>4601</v>
      </c>
      <c r="E75" s="0" t="s">
        <v>4602</v>
      </c>
      <c r="F75" s="0" t="s">
        <v>4489</v>
      </c>
      <c r="G75" s="0" t="s">
        <v>4603</v>
      </c>
    </row>
    <row customHeight="1" ht="11.25">
      <c r="A76" s="373" t="s">
        <v>16</v>
      </c>
      <c r="B76" s="0" t="s">
        <v>217</v>
      </c>
      <c r="C76" s="0" t="s">
        <v>218</v>
      </c>
      <c r="D76" s="0" t="s">
        <v>4604</v>
      </c>
      <c r="E76" s="0" t="s">
        <v>4605</v>
      </c>
      <c r="F76" s="0" t="s">
        <v>4489</v>
      </c>
      <c r="G76" s="0" t="s">
        <v>4606</v>
      </c>
    </row>
    <row customHeight="1" ht="11.25">
      <c r="A77" s="373" t="s">
        <v>16</v>
      </c>
      <c r="B77" s="0" t="s">
        <v>4607</v>
      </c>
      <c r="C77" s="0" t="s">
        <v>4608</v>
      </c>
      <c r="D77" s="0" t="s">
        <v>4607</v>
      </c>
      <c r="E77" s="0" t="s">
        <v>4608</v>
      </c>
      <c r="F77" s="0" t="s">
        <v>4483</v>
      </c>
      <c r="G77" s="0" t="s">
        <v>4609</v>
      </c>
    </row>
    <row customHeight="1" ht="11.25">
      <c r="A78" s="373" t="s">
        <v>16</v>
      </c>
      <c r="B78" s="0" t="s">
        <v>4610</v>
      </c>
      <c r="C78" s="0" t="s">
        <v>4611</v>
      </c>
      <c r="D78" s="0" t="s">
        <v>4610</v>
      </c>
      <c r="E78" s="0" t="s">
        <v>4611</v>
      </c>
      <c r="F78" s="0" t="s">
        <v>4484</v>
      </c>
      <c r="G78" s="0" t="s">
        <v>4612</v>
      </c>
    </row>
    <row customHeight="1" ht="11.25">
      <c r="A79" s="373" t="s">
        <v>16</v>
      </c>
      <c r="B79" s="0" t="s">
        <v>212</v>
      </c>
      <c r="C79" s="0" t="s">
        <v>213</v>
      </c>
      <c r="D79" s="0" t="s">
        <v>212</v>
      </c>
      <c r="E79" s="0" t="s">
        <v>213</v>
      </c>
      <c r="F79" s="0" t="s">
        <v>4483</v>
      </c>
      <c r="G79" s="0" t="s">
        <v>211</v>
      </c>
    </row>
    <row customHeight="1" ht="11.25">
      <c r="A80" s="373" t="s">
        <v>16</v>
      </c>
      <c r="B80" s="0" t="s">
        <v>203</v>
      </c>
      <c r="C80" s="0" t="s">
        <v>204</v>
      </c>
      <c r="D80" s="0" t="s">
        <v>203</v>
      </c>
      <c r="E80" s="0" t="s">
        <v>204</v>
      </c>
      <c r="F80" s="0" t="s">
        <v>4483</v>
      </c>
      <c r="G80" s="0" t="s">
        <v>202</v>
      </c>
    </row>
    <row customHeight="1" ht="11.25">
      <c r="A81" s="373" t="s">
        <v>16</v>
      </c>
      <c r="B81" s="0" t="s">
        <v>198</v>
      </c>
      <c r="C81" s="0" t="s">
        <v>199</v>
      </c>
      <c r="D81" s="0" t="s">
        <v>198</v>
      </c>
      <c r="E81" s="0" t="s">
        <v>199</v>
      </c>
      <c r="F81" s="0" t="s">
        <v>4483</v>
      </c>
      <c r="G81" s="0" t="s">
        <v>197</v>
      </c>
    </row>
    <row customHeight="1" ht="11.25">
      <c r="A82" s="373" t="s">
        <v>16</v>
      </c>
      <c r="B82" s="0" t="s">
        <v>183</v>
      </c>
      <c r="C82" s="0" t="s">
        <v>184</v>
      </c>
      <c r="D82" s="0" t="s">
        <v>183</v>
      </c>
      <c r="E82" s="0" t="s">
        <v>184</v>
      </c>
      <c r="F82" s="0" t="s">
        <v>4483</v>
      </c>
      <c r="G82" s="0" t="s">
        <v>182</v>
      </c>
    </row>
    <row customHeight="1" ht="11.25">
      <c r="A83" s="373" t="s">
        <v>16</v>
      </c>
      <c r="B83" s="0" t="s">
        <v>4613</v>
      </c>
      <c r="C83" s="0" t="s">
        <v>4614</v>
      </c>
      <c r="D83" s="0" t="s">
        <v>4615</v>
      </c>
      <c r="E83" s="0" t="s">
        <v>4616</v>
      </c>
      <c r="F83" s="0" t="s">
        <v>4489</v>
      </c>
      <c r="G83" s="0" t="s">
        <v>4617</v>
      </c>
    </row>
    <row customHeight="1" ht="11.25">
      <c r="A84" s="373" t="s">
        <v>16</v>
      </c>
      <c r="B84" s="0" t="s">
        <v>4613</v>
      </c>
      <c r="C84" s="0" t="s">
        <v>4614</v>
      </c>
      <c r="D84" s="0" t="s">
        <v>4618</v>
      </c>
      <c r="E84" s="0" t="s">
        <v>4619</v>
      </c>
      <c r="F84" s="0" t="s">
        <v>4495</v>
      </c>
      <c r="G84" s="0" t="s">
        <v>4620</v>
      </c>
    </row>
    <row customHeight="1" ht="11.25">
      <c r="A85" s="373" t="s">
        <v>16</v>
      </c>
      <c r="B85" s="0" t="s">
        <v>4613</v>
      </c>
      <c r="C85" s="0" t="s">
        <v>4614</v>
      </c>
      <c r="D85" s="0" t="s">
        <v>4621</v>
      </c>
      <c r="E85" s="0" t="s">
        <v>4622</v>
      </c>
      <c r="F85" s="0" t="s">
        <v>4489</v>
      </c>
      <c r="G85" s="0" t="s">
        <v>4623</v>
      </c>
    </row>
    <row customHeight="1" ht="11.25">
      <c r="A86" s="373" t="s">
        <v>16</v>
      </c>
      <c r="B86" s="0" t="s">
        <v>4613</v>
      </c>
      <c r="C86" s="0" t="s">
        <v>4614</v>
      </c>
      <c r="D86" s="0" t="s">
        <v>4624</v>
      </c>
      <c r="E86" s="0" t="s">
        <v>4625</v>
      </c>
      <c r="F86" s="0" t="s">
        <v>4508</v>
      </c>
      <c r="G86" s="0" t="s">
        <v>4626</v>
      </c>
    </row>
    <row customHeight="1" ht="11.25">
      <c r="A87" s="373" t="s">
        <v>16</v>
      </c>
      <c r="B87" s="0" t="s">
        <v>4613</v>
      </c>
      <c r="C87" s="0" t="s">
        <v>4614</v>
      </c>
      <c r="D87" s="0" t="s">
        <v>4627</v>
      </c>
      <c r="E87" s="0" t="s">
        <v>4628</v>
      </c>
      <c r="F87" s="0" t="s">
        <v>4489</v>
      </c>
      <c r="G87" s="0" t="s">
        <v>4629</v>
      </c>
    </row>
    <row customHeight="1" ht="11.25">
      <c r="A88" s="373" t="s">
        <v>16</v>
      </c>
      <c r="B88" s="0" t="s">
        <v>4613</v>
      </c>
      <c r="C88" s="0" t="s">
        <v>4614</v>
      </c>
      <c r="D88" s="0" t="s">
        <v>4613</v>
      </c>
      <c r="E88" s="0" t="s">
        <v>4614</v>
      </c>
      <c r="F88" s="0" t="s">
        <v>4490</v>
      </c>
      <c r="G88" s="0" t="s">
        <v>4630</v>
      </c>
    </row>
    <row customHeight="1" ht="11.25">
      <c r="A89" s="373" t="s">
        <v>16</v>
      </c>
      <c r="B89" s="0" t="s">
        <v>4613</v>
      </c>
      <c r="C89" s="0" t="s">
        <v>4614</v>
      </c>
      <c r="D89" s="0" t="s">
        <v>4631</v>
      </c>
      <c r="E89" s="0" t="s">
        <v>4632</v>
      </c>
      <c r="F89" s="0" t="s">
        <v>4489</v>
      </c>
      <c r="G89" s="0" t="s">
        <v>4633</v>
      </c>
    </row>
    <row customHeight="1" ht="11.25">
      <c r="A90" s="373" t="s">
        <v>16</v>
      </c>
      <c r="B90" s="0" t="s">
        <v>188</v>
      </c>
      <c r="C90" s="0" t="s">
        <v>189</v>
      </c>
      <c r="D90" s="0" t="s">
        <v>188</v>
      </c>
      <c r="E90" s="0" t="s">
        <v>189</v>
      </c>
      <c r="F90" s="0" t="s">
        <v>4483</v>
      </c>
      <c r="G90" s="0" t="s">
        <v>187</v>
      </c>
    </row>
    <row customHeight="1" ht="11.25">
      <c r="A91" s="373" t="s">
        <v>16</v>
      </c>
      <c r="B91" s="0" t="s">
        <v>193</v>
      </c>
      <c r="C91" s="0" t="s">
        <v>194</v>
      </c>
      <c r="D91" s="0" t="s">
        <v>193</v>
      </c>
      <c r="E91" s="0" t="s">
        <v>194</v>
      </c>
      <c r="F91" s="0" t="s">
        <v>4483</v>
      </c>
      <c r="G91" s="0" t="s">
        <v>192</v>
      </c>
    </row>
    <row customHeight="1" ht="11.25">
      <c r="A92" s="373" t="s">
        <v>16</v>
      </c>
      <c r="B92" s="0" t="s">
        <v>4634</v>
      </c>
      <c r="C92" s="0" t="s">
        <v>4635</v>
      </c>
      <c r="D92" s="0" t="s">
        <v>4636</v>
      </c>
      <c r="E92" s="0" t="s">
        <v>4637</v>
      </c>
      <c r="F92" s="0" t="s">
        <v>4489</v>
      </c>
      <c r="G92" s="0" t="s">
        <v>4638</v>
      </c>
    </row>
    <row customHeight="1" ht="11.25">
      <c r="A93" s="373" t="s">
        <v>16</v>
      </c>
      <c r="B93" s="0" t="s">
        <v>4634</v>
      </c>
      <c r="C93" s="0" t="s">
        <v>4635</v>
      </c>
      <c r="D93" s="0" t="s">
        <v>4639</v>
      </c>
      <c r="E93" s="0" t="s">
        <v>4640</v>
      </c>
      <c r="F93" s="0" t="s">
        <v>4489</v>
      </c>
      <c r="G93" s="0" t="s">
        <v>4641</v>
      </c>
    </row>
    <row customHeight="1" ht="11.25">
      <c r="A94" s="373" t="s">
        <v>16</v>
      </c>
      <c r="B94" s="0" t="s">
        <v>4634</v>
      </c>
      <c r="C94" s="0" t="s">
        <v>4635</v>
      </c>
      <c r="D94" s="0" t="s">
        <v>4642</v>
      </c>
      <c r="E94" s="0" t="s">
        <v>4643</v>
      </c>
      <c r="F94" s="0" t="s">
        <v>4489</v>
      </c>
      <c r="G94" s="0" t="s">
        <v>4644</v>
      </c>
    </row>
    <row customHeight="1" ht="11.25">
      <c r="A95" s="373" t="s">
        <v>16</v>
      </c>
      <c r="B95" s="0" t="s">
        <v>4634</v>
      </c>
      <c r="C95" s="0" t="s">
        <v>4635</v>
      </c>
      <c r="D95" s="0" t="s">
        <v>4645</v>
      </c>
      <c r="E95" s="0" t="s">
        <v>4646</v>
      </c>
      <c r="F95" s="0" t="s">
        <v>4508</v>
      </c>
      <c r="G95" s="0" t="s">
        <v>4647</v>
      </c>
    </row>
    <row customHeight="1" ht="11.25">
      <c r="A96" s="373" t="s">
        <v>16</v>
      </c>
      <c r="B96" s="0" t="s">
        <v>4634</v>
      </c>
      <c r="C96" s="0" t="s">
        <v>4635</v>
      </c>
      <c r="D96" s="0" t="s">
        <v>4648</v>
      </c>
      <c r="E96" s="0" t="s">
        <v>4649</v>
      </c>
      <c r="F96" s="0" t="s">
        <v>4489</v>
      </c>
      <c r="G96" s="0" t="s">
        <v>4650</v>
      </c>
    </row>
    <row customHeight="1" ht="11.25">
      <c r="A97" s="373" t="s">
        <v>16</v>
      </c>
      <c r="B97" s="0" t="s">
        <v>4634</v>
      </c>
      <c r="C97" s="0" t="s">
        <v>4635</v>
      </c>
      <c r="D97" s="0" t="s">
        <v>4634</v>
      </c>
      <c r="E97" s="0" t="s">
        <v>4635</v>
      </c>
      <c r="F97" s="0" t="s">
        <v>4490</v>
      </c>
      <c r="G97" s="0" t="s">
        <v>4651</v>
      </c>
    </row>
    <row customHeight="1" ht="11.25">
      <c r="A98" s="373" t="s">
        <v>16</v>
      </c>
      <c r="B98" s="0" t="s">
        <v>4634</v>
      </c>
      <c r="C98" s="0" t="s">
        <v>4635</v>
      </c>
      <c r="D98" s="0" t="s">
        <v>4652</v>
      </c>
      <c r="E98" s="0" t="s">
        <v>4653</v>
      </c>
      <c r="F98" s="0" t="s">
        <v>4508</v>
      </c>
      <c r="G98" s="0" t="s">
        <v>4654</v>
      </c>
    </row>
    <row customHeight="1" ht="11.25">
      <c r="A99" s="373" t="s">
        <v>16</v>
      </c>
      <c r="B99" s="0" t="s">
        <v>4634</v>
      </c>
      <c r="C99" s="0" t="s">
        <v>4635</v>
      </c>
      <c r="D99" s="0" t="s">
        <v>4655</v>
      </c>
      <c r="E99" s="0" t="s">
        <v>4656</v>
      </c>
      <c r="F99" s="0" t="s">
        <v>4489</v>
      </c>
      <c r="G99" s="0" t="s">
        <v>4657</v>
      </c>
    </row>
    <row customHeight="1" ht="11.25">
      <c r="A100" s="373" t="s">
        <v>16</v>
      </c>
      <c r="B100" s="0" t="s">
        <v>222</v>
      </c>
      <c r="C100" s="0" t="s">
        <v>223</v>
      </c>
      <c r="D100" s="0" t="s">
        <v>222</v>
      </c>
      <c r="E100" s="0" t="s">
        <v>223</v>
      </c>
      <c r="F100" s="0" t="s">
        <v>4483</v>
      </c>
      <c r="G100" s="0" t="s">
        <v>221</v>
      </c>
    </row>
    <row customHeight="1" ht="11.25">
      <c r="A101" s="373" t="s">
        <v>16</v>
      </c>
      <c r="B101" s="0" t="s">
        <v>4658</v>
      </c>
      <c r="C101" s="0" t="s">
        <v>4659</v>
      </c>
      <c r="D101" s="0" t="s">
        <v>4660</v>
      </c>
      <c r="E101" s="0" t="s">
        <v>4661</v>
      </c>
      <c r="F101" s="0" t="s">
        <v>4489</v>
      </c>
      <c r="G101" s="0" t="s">
        <v>4662</v>
      </c>
    </row>
    <row customHeight="1" ht="11.25">
      <c r="A102" s="373" t="s">
        <v>16</v>
      </c>
      <c r="B102" s="0" t="s">
        <v>4658</v>
      </c>
      <c r="C102" s="0" t="s">
        <v>4659</v>
      </c>
      <c r="D102" s="0" t="s">
        <v>4663</v>
      </c>
      <c r="E102" s="0" t="s">
        <v>4664</v>
      </c>
      <c r="F102" s="0" t="s">
        <v>4489</v>
      </c>
      <c r="G102" s="0" t="s">
        <v>4665</v>
      </c>
    </row>
    <row customHeight="1" ht="11.25">
      <c r="A103" s="373" t="s">
        <v>16</v>
      </c>
      <c r="B103" s="0" t="s">
        <v>4658</v>
      </c>
      <c r="C103" s="0" t="s">
        <v>4659</v>
      </c>
      <c r="D103" s="0" t="s">
        <v>4666</v>
      </c>
      <c r="E103" s="0" t="s">
        <v>4667</v>
      </c>
      <c r="F103" s="0" t="s">
        <v>4489</v>
      </c>
      <c r="G103" s="0" t="s">
        <v>4668</v>
      </c>
    </row>
    <row customHeight="1" ht="11.25">
      <c r="A104" s="373" t="s">
        <v>16</v>
      </c>
      <c r="B104" s="0" t="s">
        <v>4658</v>
      </c>
      <c r="C104" s="0" t="s">
        <v>4659</v>
      </c>
      <c r="D104" s="0" t="s">
        <v>4669</v>
      </c>
      <c r="E104" s="0" t="s">
        <v>4670</v>
      </c>
      <c r="F104" s="0" t="s">
        <v>4489</v>
      </c>
      <c r="G104" s="0" t="s">
        <v>4671</v>
      </c>
    </row>
    <row customHeight="1" ht="11.25">
      <c r="A105" s="373" t="s">
        <v>16</v>
      </c>
      <c r="B105" s="0" t="s">
        <v>4658</v>
      </c>
      <c r="C105" s="0" t="s">
        <v>4659</v>
      </c>
      <c r="D105" s="0" t="s">
        <v>4658</v>
      </c>
      <c r="E105" s="0" t="s">
        <v>4659</v>
      </c>
      <c r="F105" s="0" t="s">
        <v>4490</v>
      </c>
      <c r="G105" s="0" t="s">
        <v>4672</v>
      </c>
    </row>
    <row customHeight="1" ht="11.25">
      <c r="A106" s="373" t="s">
        <v>16</v>
      </c>
      <c r="B106" s="0" t="s">
        <v>4658</v>
      </c>
      <c r="C106" s="0" t="s">
        <v>4659</v>
      </c>
      <c r="D106" s="0" t="s">
        <v>4673</v>
      </c>
      <c r="E106" s="0" t="s">
        <v>4674</v>
      </c>
      <c r="F106" s="0" t="s">
        <v>4489</v>
      </c>
      <c r="G106" s="0" t="s">
        <v>4675</v>
      </c>
    </row>
    <row customHeight="1" ht="11.25">
      <c r="A107" s="373" t="s">
        <v>16</v>
      </c>
      <c r="B107" s="0" t="s">
        <v>231</v>
      </c>
      <c r="C107" s="0" t="s">
        <v>232</v>
      </c>
      <c r="D107" s="0" t="s">
        <v>231</v>
      </c>
      <c r="E107" s="0" t="s">
        <v>232</v>
      </c>
      <c r="F107" s="0" t="s">
        <v>4484</v>
      </c>
      <c r="G107" s="0" t="s">
        <v>230</v>
      </c>
    </row>
    <row customHeight="1" ht="11.25">
      <c r="A108" s="373" t="s">
        <v>16</v>
      </c>
      <c r="B108" s="0" t="s">
        <v>4676</v>
      </c>
      <c r="C108" s="0" t="s">
        <v>4677</v>
      </c>
      <c r="D108" s="0" t="s">
        <v>4676</v>
      </c>
      <c r="E108" s="0" t="s">
        <v>4677</v>
      </c>
      <c r="F108" s="0" t="s">
        <v>4484</v>
      </c>
      <c r="G108" s="0" t="s">
        <v>4678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11D32-6765-EB71-7062-B9B96BED4EB4}"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4679</v>
      </c>
      <c r="B1" s="835" t="s">
        <v>4680</v>
      </c>
      <c r="C1" s="1159" t="s">
        <v>4681</v>
      </c>
      <c r="D1" s="835" t="s">
        <v>4682</v>
      </c>
      <c r="E1" s="835" t="s">
        <v>4683</v>
      </c>
      <c r="F1" s="1159" t="s">
        <v>4684</v>
      </c>
      <c r="G1" s="1159" t="s">
        <v>4685</v>
      </c>
      <c r="H1" s="1159" t="s">
        <v>4686</v>
      </c>
      <c r="I1" s="1159" t="s">
        <v>4687</v>
      </c>
    </row>
    <row customHeight="1" ht="11.25">
      <c r="A2" s="1691" t="s">
        <v>132</v>
      </c>
      <c r="B2" s="1691" t="s">
        <v>4688</v>
      </c>
      <c r="C2" s="1691" t="s">
        <v>22</v>
      </c>
      <c r="D2" s="1691" t="s">
        <v>4689</v>
      </c>
      <c r="E2" s="1691" t="s">
        <v>4690</v>
      </c>
      <c r="F2" s="1691" t="s">
        <v>22</v>
      </c>
      <c r="G2" s="1691" t="s">
        <v>22</v>
      </c>
      <c r="H2" s="1691" t="s">
        <v>22</v>
      </c>
      <c r="I2" s="1691" t="s">
        <v>22</v>
      </c>
    </row>
    <row customHeight="1" ht="11.25">
      <c r="A3" s="1691" t="s">
        <v>102</v>
      </c>
      <c r="B3" s="1691" t="s">
        <v>4691</v>
      </c>
      <c r="C3" s="1691" t="s">
        <v>22</v>
      </c>
      <c r="D3" s="1691" t="s">
        <v>4689</v>
      </c>
      <c r="E3" s="1691" t="s">
        <v>4692</v>
      </c>
      <c r="F3" s="1691" t="s">
        <v>22</v>
      </c>
      <c r="G3" s="1691" t="s">
        <v>22</v>
      </c>
      <c r="H3" s="1691" t="s">
        <v>22</v>
      </c>
      <c r="I3" s="1691" t="s">
        <v>22</v>
      </c>
    </row>
    <row customHeight="1" ht="11.25">
      <c r="A4" s="1691" t="s">
        <v>90</v>
      </c>
      <c r="B4" s="1691" t="s">
        <v>4693</v>
      </c>
      <c r="C4" s="1691" t="s">
        <v>22</v>
      </c>
      <c r="D4" s="1691" t="s">
        <v>4694</v>
      </c>
      <c r="E4" s="1691" t="s">
        <v>4695</v>
      </c>
      <c r="F4" s="1691" t="s">
        <v>22</v>
      </c>
      <c r="G4" s="1691" t="s">
        <v>22</v>
      </c>
      <c r="H4" s="1691" t="s">
        <v>22</v>
      </c>
      <c r="I4" s="1691" t="s">
        <v>22</v>
      </c>
    </row>
    <row customHeight="1" ht="11.25">
      <c r="A5" s="1691" t="s">
        <v>91</v>
      </c>
      <c r="B5" s="1691" t="s">
        <v>4696</v>
      </c>
      <c r="C5" s="1691" t="s">
        <v>22</v>
      </c>
      <c r="D5" s="1691" t="s">
        <v>4697</v>
      </c>
      <c r="E5" s="1691" t="s">
        <v>4692</v>
      </c>
      <c r="F5" s="1691" t="s">
        <v>22</v>
      </c>
      <c r="G5" s="1691" t="s">
        <v>22</v>
      </c>
      <c r="H5" s="1691" t="s">
        <v>22</v>
      </c>
      <c r="I5" s="1691" t="s">
        <v>22</v>
      </c>
    </row>
    <row customHeight="1" ht="11.25">
      <c r="A6" s="1691" t="s">
        <v>114</v>
      </c>
      <c r="B6" s="1691" t="s">
        <v>4698</v>
      </c>
      <c r="C6" s="1691" t="s">
        <v>22</v>
      </c>
      <c r="D6" s="1691" t="s">
        <v>4697</v>
      </c>
      <c r="E6" s="1691" t="s">
        <v>4699</v>
      </c>
      <c r="F6" s="1691" t="s">
        <v>22</v>
      </c>
      <c r="G6" s="1691" t="s">
        <v>22</v>
      </c>
      <c r="H6" s="1691" t="s">
        <v>22</v>
      </c>
      <c r="I6" s="1691" t="s">
        <v>22</v>
      </c>
    </row>
    <row customHeight="1" ht="11.25">
      <c r="A7" s="1691" t="s">
        <v>92</v>
      </c>
      <c r="B7" s="1691" t="s">
        <v>4700</v>
      </c>
      <c r="C7" s="1691" t="s">
        <v>22</v>
      </c>
      <c r="D7" s="1691" t="s">
        <v>4701</v>
      </c>
      <c r="E7" s="1691" t="s">
        <v>4690</v>
      </c>
      <c r="F7" s="1691" t="s">
        <v>22</v>
      </c>
      <c r="G7" s="1691" t="s">
        <v>22</v>
      </c>
      <c r="H7" s="1691" t="s">
        <v>22</v>
      </c>
      <c r="I7" s="1691" t="s">
        <v>22</v>
      </c>
    </row>
    <row customHeight="1" ht="11.25">
      <c r="A8" s="1691" t="s">
        <v>93</v>
      </c>
      <c r="B8" s="1691" t="s">
        <v>4702</v>
      </c>
      <c r="C8" s="1691" t="s">
        <v>22</v>
      </c>
      <c r="D8" s="1691" t="s">
        <v>4697</v>
      </c>
      <c r="E8" s="1691" t="s">
        <v>4692</v>
      </c>
      <c r="F8" s="1691" t="s">
        <v>22</v>
      </c>
      <c r="G8" s="1691" t="s">
        <v>22</v>
      </c>
      <c r="H8" s="1691" t="s">
        <v>22</v>
      </c>
      <c r="I8" s="1691" t="s">
        <v>22</v>
      </c>
    </row>
    <row customHeight="1" ht="11.25">
      <c r="A9" s="1691" t="s">
        <v>126</v>
      </c>
      <c r="B9" s="1691" t="s">
        <v>4703</v>
      </c>
      <c r="C9" s="1691" t="s">
        <v>22</v>
      </c>
      <c r="D9" s="1691" t="s">
        <v>4697</v>
      </c>
      <c r="E9" s="1691" t="s">
        <v>4699</v>
      </c>
      <c r="F9" s="1691" t="s">
        <v>22</v>
      </c>
      <c r="G9" s="1691" t="s">
        <v>22</v>
      </c>
      <c r="H9" s="1691" t="s">
        <v>22</v>
      </c>
      <c r="I9" s="1691" t="s">
        <v>22</v>
      </c>
    </row>
    <row customHeight="1" ht="11.25">
      <c r="A10" s="1691" t="s">
        <v>130</v>
      </c>
      <c r="B10" s="1691" t="s">
        <v>4704</v>
      </c>
      <c r="C10" s="1691" t="s">
        <v>22</v>
      </c>
      <c r="D10" s="1691" t="s">
        <v>4705</v>
      </c>
      <c r="E10" s="1691" t="s">
        <v>4699</v>
      </c>
      <c r="F10" s="1691" t="s">
        <v>22</v>
      </c>
      <c r="G10" s="1691" t="s">
        <v>22</v>
      </c>
      <c r="H10" s="1691" t="s">
        <v>22</v>
      </c>
      <c r="I10" s="1691" t="s">
        <v>22</v>
      </c>
    </row>
    <row customHeight="1" ht="11.25">
      <c r="A11" s="1691" t="s">
        <v>135</v>
      </c>
      <c r="B11" s="1691" t="s">
        <v>4706</v>
      </c>
      <c r="C11" s="1691" t="s">
        <v>22</v>
      </c>
      <c r="D11" s="1691" t="s">
        <v>4707</v>
      </c>
      <c r="E11" s="1691" t="s">
        <v>4708</v>
      </c>
      <c r="F11" s="1691" t="s">
        <v>22</v>
      </c>
      <c r="G11" s="1691" t="s">
        <v>22</v>
      </c>
      <c r="H11" s="1691" t="s">
        <v>22</v>
      </c>
      <c r="I11" s="1691" t="s">
        <v>22</v>
      </c>
    </row>
    <row customHeight="1" ht="11.25">
      <c r="A12" s="1691" t="s">
        <v>140</v>
      </c>
      <c r="B12" s="1691" t="s">
        <v>4709</v>
      </c>
      <c r="C12" s="1691" t="s">
        <v>22</v>
      </c>
      <c r="D12" s="1691" t="s">
        <v>4710</v>
      </c>
      <c r="E12" s="1691" t="s">
        <v>4708</v>
      </c>
      <c r="F12" s="1691" t="s">
        <v>22</v>
      </c>
      <c r="G12" s="1691" t="s">
        <v>22</v>
      </c>
      <c r="H12" s="1691" t="s">
        <v>22</v>
      </c>
      <c r="I12" s="1691" t="s">
        <v>22</v>
      </c>
    </row>
    <row customHeight="1" ht="11.25">
      <c r="A13" s="1691" t="s">
        <v>142</v>
      </c>
      <c r="B13" s="1691" t="s">
        <v>4711</v>
      </c>
      <c r="C13" s="1691" t="s">
        <v>22</v>
      </c>
      <c r="D13" s="1691" t="s">
        <v>4712</v>
      </c>
      <c r="E13" s="1691" t="s">
        <v>4713</v>
      </c>
      <c r="F13" s="1691" t="s">
        <v>22</v>
      </c>
      <c r="G13" s="1691" t="s">
        <v>22</v>
      </c>
      <c r="H13" s="1691" t="s">
        <v>22</v>
      </c>
      <c r="I13" s="1691" t="s">
        <v>22</v>
      </c>
    </row>
    <row customHeight="1" ht="11.25">
      <c r="A14" s="1691" t="s">
        <v>147</v>
      </c>
      <c r="B14" s="1691" t="s">
        <v>4714</v>
      </c>
      <c r="C14" s="1691" t="s">
        <v>22</v>
      </c>
      <c r="D14" s="1691" t="s">
        <v>4697</v>
      </c>
      <c r="E14" s="1691" t="s">
        <v>4699</v>
      </c>
      <c r="F14" s="1691" t="s">
        <v>22</v>
      </c>
      <c r="G14" s="1691" t="s">
        <v>22</v>
      </c>
      <c r="H14" s="1691" t="s">
        <v>22</v>
      </c>
      <c r="I14" s="1691" t="s">
        <v>22</v>
      </c>
    </row>
    <row customHeight="1" ht="11.25">
      <c r="A15" s="1691" t="s">
        <v>152</v>
      </c>
      <c r="B15" s="1691" t="s">
        <v>4715</v>
      </c>
      <c r="C15" s="1691" t="s">
        <v>22</v>
      </c>
      <c r="D15" s="1691" t="s">
        <v>4716</v>
      </c>
      <c r="E15" s="1691" t="s">
        <v>4713</v>
      </c>
      <c r="F15" s="1691" t="s">
        <v>22</v>
      </c>
      <c r="G15" s="1691" t="s">
        <v>22</v>
      </c>
      <c r="H15" s="1691" t="s">
        <v>22</v>
      </c>
      <c r="I15" s="1691" t="s">
        <v>22</v>
      </c>
    </row>
    <row customHeight="1" ht="11.25">
      <c r="A16" s="1691" t="s">
        <v>157</v>
      </c>
      <c r="B16" s="1691" t="s">
        <v>4717</v>
      </c>
      <c r="C16" s="1691" t="s">
        <v>22</v>
      </c>
      <c r="D16" s="1691" t="s">
        <v>4689</v>
      </c>
      <c r="E16" s="1691" t="s">
        <v>4692</v>
      </c>
      <c r="F16" s="1691" t="s">
        <v>22</v>
      </c>
      <c r="G16" s="1691" t="s">
        <v>22</v>
      </c>
      <c r="H16" s="1691" t="s">
        <v>22</v>
      </c>
      <c r="I16" s="1691" t="s">
        <v>22</v>
      </c>
    </row>
    <row customHeight="1" ht="11.25">
      <c r="A17" s="1691" t="s">
        <v>137</v>
      </c>
      <c r="B17" s="1691" t="s">
        <v>4718</v>
      </c>
      <c r="C17" s="1691" t="s">
        <v>22</v>
      </c>
      <c r="D17" s="1691" t="s">
        <v>4697</v>
      </c>
      <c r="E17" s="1691" t="s">
        <v>4699</v>
      </c>
      <c r="F17" s="1691" t="s">
        <v>22</v>
      </c>
      <c r="G17" s="1691" t="s">
        <v>22</v>
      </c>
      <c r="H17" s="1691" t="s">
        <v>22</v>
      </c>
      <c r="I17" s="1691" t="s">
        <v>22</v>
      </c>
    </row>
    <row customHeight="1" ht="11.25">
      <c r="A18" s="1691" t="s">
        <v>166</v>
      </c>
      <c r="B18" s="1691" t="s">
        <v>4719</v>
      </c>
      <c r="C18" s="1691" t="s">
        <v>22</v>
      </c>
      <c r="D18" s="1691" t="s">
        <v>4697</v>
      </c>
      <c r="E18" s="1691" t="s">
        <v>4699</v>
      </c>
      <c r="F18" s="1691" t="s">
        <v>22</v>
      </c>
      <c r="G18" s="1691" t="s">
        <v>22</v>
      </c>
      <c r="H18" s="1691" t="s">
        <v>22</v>
      </c>
      <c r="I18" s="1691" t="s">
        <v>22</v>
      </c>
    </row>
    <row customHeight="1" ht="11.25">
      <c r="A19" s="1691" t="s">
        <v>171</v>
      </c>
      <c r="B19" s="1691" t="s">
        <v>4720</v>
      </c>
      <c r="C19" s="1691" t="s">
        <v>22</v>
      </c>
      <c r="D19" s="1691" t="s">
        <v>4721</v>
      </c>
      <c r="E19" s="1691" t="s">
        <v>4722</v>
      </c>
      <c r="F19" s="1691" t="s">
        <v>22</v>
      </c>
      <c r="G19" s="1691" t="s">
        <v>22</v>
      </c>
      <c r="H19" s="1691" t="s">
        <v>22</v>
      </c>
      <c r="I19" s="1691" t="s">
        <v>22</v>
      </c>
    </row>
    <row customHeight="1" ht="11.25">
      <c r="A20" s="1691" t="s">
        <v>144</v>
      </c>
      <c r="B20" s="1691" t="s">
        <v>4723</v>
      </c>
      <c r="C20" s="1691" t="s">
        <v>22</v>
      </c>
      <c r="D20" s="1691" t="s">
        <v>4710</v>
      </c>
      <c r="E20" s="1691" t="s">
        <v>4724</v>
      </c>
      <c r="F20" s="1691" t="s">
        <v>22</v>
      </c>
      <c r="G20" s="1691" t="s">
        <v>22</v>
      </c>
      <c r="H20" s="1691" t="s">
        <v>22</v>
      </c>
      <c r="I20" s="1691" t="s">
        <v>22</v>
      </c>
    </row>
    <row customHeight="1" ht="11.25">
      <c r="A21" s="1691" t="s">
        <v>180</v>
      </c>
      <c r="B21" s="1691" t="s">
        <v>4725</v>
      </c>
      <c r="C21" s="1691" t="s">
        <v>22</v>
      </c>
      <c r="D21" s="1691" t="s">
        <v>4726</v>
      </c>
      <c r="E21" s="1691" t="s">
        <v>4727</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C533C-3128-CCD6-7BA1-67DD5B960F8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AF9D4-F76D-7381-8BEA-D799ED5A6F8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476</v>
      </c>
      <c r="I1" s="2217"/>
      <c r="J1" s="2217"/>
      <c r="K1" s="2217"/>
      <c r="L1" s="2217"/>
      <c r="M1" s="2217"/>
      <c r="N1" s="2217"/>
      <c r="O1" s="2217"/>
      <c r="P1" s="2217"/>
      <c r="Q1" s="2217"/>
      <c r="R1" s="2217"/>
      <c r="T1" s="2217" t="s">
        <v>477</v>
      </c>
      <c r="U1" s="2217"/>
      <c r="V1" s="2217"/>
      <c r="X1" s="2217" t="s">
        <v>478</v>
      </c>
      <c r="Y1" s="2217"/>
      <c r="Z1" s="2217"/>
      <c r="AB1" s="2217" t="s">
        <v>479</v>
      </c>
      <c r="AC1" s="2217"/>
      <c r="AT1" s="447" t="s">
        <v>14</v>
      </c>
    </row>
    <row customHeight="1" ht="14.25" hidden="1">
      <c r="AT2" s="447">
        <v>0</v>
      </c>
    </row>
    <row s="1613" customFormat="1" customHeight="1" ht="5.25">
      <c r="C3" s="701"/>
      <c r="D3" s="702"/>
      <c r="E3" s="702"/>
      <c r="F3" s="702"/>
      <c r="G3" s="702"/>
      <c r="H3" s="702" t="s">
        <v>480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424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425</v>
      </c>
      <c r="AF7" s="2223" t="s">
        <v>425</v>
      </c>
      <c r="AG7" s="2223" t="s">
        <v>425</v>
      </c>
      <c r="AH7" s="2223" t="s">
        <v>425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481</v>
      </c>
      <c r="I8" s="2226" t="s">
        <v>482</v>
      </c>
      <c r="J8" s="2223" t="s">
        <v>483</v>
      </c>
      <c r="K8" s="2223"/>
      <c r="L8" s="2223"/>
      <c r="M8" s="2218"/>
      <c r="N8" s="2223" t="s">
        <v>484</v>
      </c>
      <c r="O8" s="2223"/>
      <c r="P8" s="2223" t="s">
        <v>485</v>
      </c>
      <c r="Q8" s="2223"/>
      <c r="R8" s="2230" t="s">
        <v>486</v>
      </c>
      <c r="S8" s="824"/>
      <c r="T8" s="2228" t="s">
        <v>487</v>
      </c>
      <c r="U8" s="2228" t="s">
        <v>488</v>
      </c>
      <c r="V8" s="2228" t="s">
        <v>489</v>
      </c>
      <c r="W8" s="826"/>
      <c r="X8" s="2228" t="s">
        <v>490</v>
      </c>
      <c r="Y8" s="2228" t="s">
        <v>491</v>
      </c>
      <c r="Z8" s="2228" t="s">
        <v>492</v>
      </c>
      <c r="AA8" s="826"/>
      <c r="AB8" s="2228" t="s">
        <v>493</v>
      </c>
      <c r="AC8" s="2228" t="s">
        <v>486</v>
      </c>
      <c r="AD8" s="826"/>
      <c r="AE8" s="2223"/>
      <c r="AF8" s="2223"/>
      <c r="AG8" s="2223"/>
      <c r="AH8" s="2223"/>
      <c r="AT8" s="447">
        <v>26</v>
      </c>
    </row>
    <row customHeight="1" ht="46.199999999999996">
      <c r="C9" s="450"/>
      <c r="D9" s="2127"/>
      <c r="E9" s="2223"/>
      <c r="F9" s="2223"/>
      <c r="G9" s="829"/>
      <c r="H9" s="2225"/>
      <c r="I9" s="2227"/>
      <c r="J9" s="425" t="s">
        <v>494</v>
      </c>
      <c r="K9" s="425" t="s">
        <v>495</v>
      </c>
      <c r="L9" s="425" t="s">
        <v>496</v>
      </c>
      <c r="M9" s="431" t="s">
        <v>497</v>
      </c>
      <c r="N9" s="425" t="s">
        <v>498</v>
      </c>
      <c r="O9" s="425" t="s">
        <v>497</v>
      </c>
      <c r="P9" s="425" t="s">
        <v>499</v>
      </c>
      <c r="Q9" s="425" t="s">
        <v>497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500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132</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501</v>
      </c>
      <c r="AF12" s="2221" t="s">
        <v>502</v>
      </c>
      <c r="AG12" s="2221" t="s">
        <v>503</v>
      </c>
      <c r="AH12" s="2221" t="s">
        <v>504</v>
      </c>
      <c r="AI12" s="447"/>
      <c r="AM12" s="511"/>
      <c r="AP12" s="500" t="s">
        <v>505</v>
      </c>
      <c r="AQ12" s="500" t="s">
        <v>505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E3F5D-0151-0E8F-78BE-775D616DCA14}" mc:Ignorable="x14ac xr xr2 xr3">
  <sheetPr>
    <tabColor rgb="FFFFCC99"/>
  </sheetPr>
  <dimension ref="A1:B3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262</v>
      </c>
      <c r="B1" s="183" t="s">
        <v>4728</v>
      </c>
    </row>
    <row customHeight="1" ht="11.25">
      <c r="A2" s="183" t="s">
        <v>98</v>
      </c>
      <c r="B2" s="183" t="s">
        <v>4729</v>
      </c>
    </row>
    <row customHeight="1" ht="11.25">
      <c r="A3" s="183" t="s">
        <v>104</v>
      </c>
      <c r="B3" s="183" t="s">
        <v>4730</v>
      </c>
    </row>
    <row customHeight="1" ht="11.25">
      <c r="A4" s="183" t="s">
        <v>107</v>
      </c>
      <c r="B4" s="183" t="s">
        <v>4731</v>
      </c>
    </row>
    <row customHeight="1" ht="11.25">
      <c r="A5" s="183" t="s">
        <v>110</v>
      </c>
      <c r="B5" s="183" t="s">
        <v>4732</v>
      </c>
    </row>
    <row customHeight="1" ht="11.25">
      <c r="A6" s="183" t="s">
        <v>115</v>
      </c>
      <c r="B6" s="183" t="s">
        <v>4733</v>
      </c>
    </row>
    <row customHeight="1" ht="11.25">
      <c r="A7" s="183" t="s">
        <v>119</v>
      </c>
      <c r="B7" s="183" t="s">
        <v>4734</v>
      </c>
    </row>
    <row customHeight="1" ht="11.25">
      <c r="A8" s="183" t="s">
        <v>122</v>
      </c>
      <c r="B8" s="183" t="s">
        <v>4735</v>
      </c>
    </row>
    <row customHeight="1" ht="11.25">
      <c r="A9" s="183" t="s">
        <v>127</v>
      </c>
      <c r="B9" s="183" t="s">
        <v>4736</v>
      </c>
    </row>
    <row customHeight="1" ht="11.25">
      <c r="A10" s="183" t="s">
        <v>131</v>
      </c>
      <c r="B10" s="183" t="s">
        <v>4737</v>
      </c>
    </row>
    <row customHeight="1" ht="11.25">
      <c r="A11" s="183" t="s">
        <v>136</v>
      </c>
      <c r="B11" s="183" t="s">
        <v>4738</v>
      </c>
    </row>
    <row customHeight="1" ht="11.25">
      <c r="A12" s="183" t="s">
        <v>141</v>
      </c>
      <c r="B12" s="183" t="s">
        <v>4739</v>
      </c>
    </row>
    <row customHeight="1" ht="11.25">
      <c r="A13" s="183" t="s">
        <v>143</v>
      </c>
      <c r="B13" s="183" t="s">
        <v>4740</v>
      </c>
    </row>
    <row customHeight="1" ht="11.25">
      <c r="A14" s="183" t="s">
        <v>148</v>
      </c>
      <c r="B14" s="183" t="s">
        <v>4741</v>
      </c>
    </row>
    <row customHeight="1" ht="11.25">
      <c r="A15" s="183" t="s">
        <v>153</v>
      </c>
      <c r="B15" s="183" t="s">
        <v>4742</v>
      </c>
    </row>
    <row customHeight="1" ht="11.25">
      <c r="A16" s="183" t="s">
        <v>158</v>
      </c>
      <c r="B16" s="183" t="s">
        <v>4743</v>
      </c>
    </row>
    <row customHeight="1" ht="11.25">
      <c r="A17" s="183" t="s">
        <v>162</v>
      </c>
      <c r="B17" s="183" t="s">
        <v>4744</v>
      </c>
    </row>
    <row customHeight="1" ht="11.25">
      <c r="A18" s="183" t="s">
        <v>167</v>
      </c>
      <c r="B18" s="183" t="s">
        <v>4745</v>
      </c>
    </row>
    <row customHeight="1" ht="11.25">
      <c r="A19" s="183" t="s">
        <v>172</v>
      </c>
      <c r="B19" s="183" t="s">
        <v>4746</v>
      </c>
    </row>
    <row customHeight="1" ht="11.25">
      <c r="A20" s="183" t="s">
        <v>176</v>
      </c>
      <c r="B20" s="183" t="s">
        <v>4747</v>
      </c>
    </row>
    <row customHeight="1" ht="11.25">
      <c r="A21" s="183" t="s">
        <v>181</v>
      </c>
      <c r="B21" s="183" t="s">
        <v>4748</v>
      </c>
    </row>
    <row customHeight="1" ht="11.25">
      <c r="A22" s="183" t="s">
        <v>186</v>
      </c>
      <c r="B22" s="183" t="s">
        <v>4749</v>
      </c>
    </row>
    <row customHeight="1" ht="11.25">
      <c r="A23" s="183" t="s">
        <v>191</v>
      </c>
      <c r="B23" s="183" t="s">
        <v>4750</v>
      </c>
    </row>
    <row customHeight="1" ht="11.25">
      <c r="A24" s="183" t="s">
        <v>196</v>
      </c>
      <c r="B24" s="183" t="s">
        <v>4751</v>
      </c>
    </row>
    <row customHeight="1" ht="11.25">
      <c r="A25" s="183" t="s">
        <v>201</v>
      </c>
      <c r="B25" s="183" t="s">
        <v>4752</v>
      </c>
    </row>
    <row customHeight="1" ht="11.25">
      <c r="A26" s="183" t="s">
        <v>205</v>
      </c>
      <c r="B26" s="183" t="s">
        <v>4753</v>
      </c>
    </row>
    <row customHeight="1" ht="11.25">
      <c r="A27" s="183" t="s">
        <v>210</v>
      </c>
      <c r="B27" s="183" t="s">
        <v>4754</v>
      </c>
    </row>
    <row customHeight="1" ht="11.25">
      <c r="A28" s="183" t="s">
        <v>215</v>
      </c>
      <c r="B28" s="183" t="s">
        <v>4755</v>
      </c>
    </row>
    <row customHeight="1" ht="11.25">
      <c r="A29" s="183" t="s">
        <v>220</v>
      </c>
      <c r="B29" s="183" t="s">
        <v>4756</v>
      </c>
    </row>
    <row customHeight="1" ht="11.25">
      <c r="A30" s="183" t="s">
        <v>225</v>
      </c>
      <c r="B30" s="183" t="s">
        <v>4757</v>
      </c>
    </row>
    <row customHeight="1" ht="11.25">
      <c r="A31" s="183" t="s">
        <v>229</v>
      </c>
      <c r="B31" s="183" t="s">
        <v>4758</v>
      </c>
    </row>
    <row customHeight="1" ht="11.25">
      <c r="A32" s="183" t="s">
        <v>234</v>
      </c>
      <c r="B32" s="183" t="s">
        <v>4759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4E681-48B1-14E7-04E1-367648F688B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4760</v>
      </c>
      <c r="B1" s="835" t="s">
        <v>4761</v>
      </c>
    </row>
    <row customHeight="1" ht="11.25">
      <c r="A2" s="835">
        <v>4213775</v>
      </c>
      <c r="B2" s="835" t="s">
        <v>2524</v>
      </c>
    </row>
    <row customHeight="1" ht="11.25">
      <c r="A3" s="835">
        <v>4213784</v>
      </c>
      <c r="B3" s="835" t="s">
        <v>2558</v>
      </c>
    </row>
    <row customHeight="1" ht="11.25">
      <c r="A4" s="835">
        <v>4213781</v>
      </c>
      <c r="B4" s="835" t="s">
        <v>2551</v>
      </c>
    </row>
    <row customHeight="1" ht="11.25">
      <c r="A5" s="835">
        <v>4213776</v>
      </c>
      <c r="B5" s="835" t="s">
        <v>292</v>
      </c>
    </row>
    <row customHeight="1" ht="11.25">
      <c r="A6" s="835">
        <v>4213777</v>
      </c>
      <c r="B6" s="835" t="s">
        <v>298</v>
      </c>
    </row>
    <row customHeight="1" ht="11.25">
      <c r="A7" s="835">
        <v>4213778</v>
      </c>
      <c r="B7" s="835" t="s">
        <v>304</v>
      </c>
    </row>
    <row customHeight="1" ht="11.25">
      <c r="A8" s="835">
        <v>4213780</v>
      </c>
      <c r="B8" s="835" t="s">
        <v>310</v>
      </c>
    </row>
    <row customHeight="1" ht="11.25">
      <c r="A9" s="835">
        <v>4213779</v>
      </c>
      <c r="B9" s="835" t="s">
        <v>2691</v>
      </c>
    </row>
    <row customHeight="1" ht="11.25">
      <c r="A10" s="835">
        <v>4213783</v>
      </c>
      <c r="B10" s="835" t="s">
        <v>2706</v>
      </c>
    </row>
    <row customHeight="1" ht="11.25">
      <c r="A11" s="835">
        <v>4213782</v>
      </c>
      <c r="B11" s="835" t="s">
        <v>316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FE987-9EEA-B626-AEC8-23679C4298F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4760</v>
      </c>
      <c r="B1" s="835" t="s">
        <v>4762</v>
      </c>
    </row>
    <row customHeight="1" ht="11.25">
      <c r="A2" s="835" t="s">
        <v>4763</v>
      </c>
      <c r="B2" s="835" t="s">
        <v>2800</v>
      </c>
    </row>
    <row customHeight="1" ht="11.25">
      <c r="A3" s="835" t="s">
        <v>4764</v>
      </c>
      <c r="B3" s="835" t="s">
        <v>2809</v>
      </c>
    </row>
    <row customHeight="1" ht="11.25">
      <c r="A4" s="835" t="s">
        <v>4765</v>
      </c>
      <c r="B4" s="835" t="s">
        <v>2817</v>
      </c>
    </row>
    <row customHeight="1" ht="11.25">
      <c r="A5" s="835" t="s">
        <v>4766</v>
      </c>
      <c r="B5" s="835" t="s">
        <v>2826</v>
      </c>
    </row>
    <row customHeight="1" ht="11.25">
      <c r="A6" s="835" t="s">
        <v>4767</v>
      </c>
      <c r="B6" s="835" t="s">
        <v>2831</v>
      </c>
    </row>
    <row customHeight="1" ht="11.25">
      <c r="A7" s="835" t="s">
        <v>4768</v>
      </c>
      <c r="B7" s="835" t="s">
        <v>2838</v>
      </c>
    </row>
    <row customHeight="1" ht="11.25">
      <c r="A8" s="835" t="s">
        <v>4769</v>
      </c>
      <c r="B8" s="835" t="s">
        <v>2844</v>
      </c>
    </row>
    <row customHeight="1" ht="11.25">
      <c r="A9" s="835" t="s">
        <v>4770</v>
      </c>
      <c r="B9" s="835" t="s">
        <v>2849</v>
      </c>
    </row>
    <row customHeight="1" ht="11.25">
      <c r="A10" s="835" t="s">
        <v>4771</v>
      </c>
      <c r="B10" s="835" t="s">
        <v>2852</v>
      </c>
    </row>
    <row customHeight="1" ht="11.25">
      <c r="A11" s="835" t="s">
        <v>4772</v>
      </c>
      <c r="B11" s="835" t="s">
        <v>2858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094A1-CDDD-CB99-F586-07D866FF8CFA}"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4476</v>
      </c>
      <c r="B1" s="373" t="s">
        <v>4477</v>
      </c>
      <c r="C1" s="373" t="s">
        <v>4478</v>
      </c>
      <c r="D1" s="373" t="s">
        <v>4479</v>
      </c>
      <c r="E1" s="0" t="s">
        <v>4480</v>
      </c>
      <c r="F1" s="0" t="s">
        <v>4481</v>
      </c>
      <c r="G1" s="0" t="s">
        <v>4482</v>
      </c>
    </row>
    <row customHeight="1" ht="11.25">
      <c r="A2" s="0" t="s">
        <v>16</v>
      </c>
      <c r="B2" s="0" t="s">
        <v>133</v>
      </c>
      <c r="C2" s="0" t="s">
        <v>134</v>
      </c>
      <c r="D2" s="0" t="s">
        <v>133</v>
      </c>
      <c r="E2" s="0" t="s">
        <v>134</v>
      </c>
      <c r="F2" s="0" t="s">
        <v>4483</v>
      </c>
      <c r="G2" s="0" t="s">
        <v>132</v>
      </c>
    </row>
    <row customHeight="1" ht="11.25">
      <c r="A3" s="0" t="s">
        <v>16</v>
      </c>
      <c r="B3" s="0" t="s">
        <v>105</v>
      </c>
      <c r="C3" s="0" t="s">
        <v>106</v>
      </c>
      <c r="D3" s="0" t="s">
        <v>105</v>
      </c>
      <c r="E3" s="0" t="s">
        <v>106</v>
      </c>
      <c r="F3" s="0" t="s">
        <v>4484</v>
      </c>
      <c r="G3" s="0" t="s">
        <v>102</v>
      </c>
    </row>
    <row customHeight="1" ht="11.25">
      <c r="A4" s="0" t="s">
        <v>16</v>
      </c>
      <c r="B4" s="0" t="s">
        <v>99</v>
      </c>
      <c r="C4" s="0" t="s">
        <v>100</v>
      </c>
      <c r="D4" s="0" t="s">
        <v>99</v>
      </c>
      <c r="E4" s="0" t="s">
        <v>100</v>
      </c>
      <c r="F4" s="0" t="s">
        <v>4484</v>
      </c>
      <c r="G4" s="0" t="s">
        <v>90</v>
      </c>
    </row>
    <row customHeight="1" ht="11.25">
      <c r="A5" s="0" t="s">
        <v>16</v>
      </c>
      <c r="B5" s="0" t="s">
        <v>226</v>
      </c>
      <c r="C5" s="0" t="s">
        <v>227</v>
      </c>
      <c r="D5" s="0" t="s">
        <v>226</v>
      </c>
      <c r="E5" s="0" t="s">
        <v>227</v>
      </c>
      <c r="F5" s="0" t="s">
        <v>4484</v>
      </c>
      <c r="G5" s="0" t="s">
        <v>91</v>
      </c>
    </row>
    <row customHeight="1" ht="11.25">
      <c r="A6" s="0" t="s">
        <v>16</v>
      </c>
      <c r="B6" s="0" t="s">
        <v>128</v>
      </c>
      <c r="C6" s="0" t="s">
        <v>129</v>
      </c>
      <c r="D6" s="0" t="s">
        <v>128</v>
      </c>
      <c r="E6" s="0" t="s">
        <v>129</v>
      </c>
      <c r="F6" s="0" t="s">
        <v>4484</v>
      </c>
      <c r="G6" s="0" t="s">
        <v>114</v>
      </c>
    </row>
    <row customHeight="1" ht="11.25">
      <c r="A7" s="0" t="s">
        <v>16</v>
      </c>
      <c r="B7" s="0" t="s">
        <v>108</v>
      </c>
      <c r="C7" s="0" t="s">
        <v>109</v>
      </c>
      <c r="D7" s="0" t="s">
        <v>108</v>
      </c>
      <c r="E7" s="0" t="s">
        <v>109</v>
      </c>
      <c r="F7" s="0" t="s">
        <v>4484</v>
      </c>
      <c r="G7" s="0" t="s">
        <v>92</v>
      </c>
    </row>
    <row customHeight="1" ht="11.25">
      <c r="A8" s="0" t="s">
        <v>16</v>
      </c>
      <c r="B8" s="0" t="s">
        <v>120</v>
      </c>
      <c r="C8" s="0" t="s">
        <v>121</v>
      </c>
      <c r="D8" s="0" t="s">
        <v>120</v>
      </c>
      <c r="E8" s="0" t="s">
        <v>121</v>
      </c>
      <c r="F8" s="0" t="s">
        <v>4484</v>
      </c>
      <c r="G8" s="0" t="s">
        <v>93</v>
      </c>
    </row>
    <row customHeight="1" ht="11.25">
      <c r="A9" s="0" t="s">
        <v>16</v>
      </c>
      <c r="B9" s="0" t="s">
        <v>4485</v>
      </c>
      <c r="C9" s="0" t="s">
        <v>4486</v>
      </c>
      <c r="D9" s="0" t="s">
        <v>4487</v>
      </c>
      <c r="E9" s="0" t="s">
        <v>4488</v>
      </c>
      <c r="F9" s="0" t="s">
        <v>4489</v>
      </c>
      <c r="G9" s="0" t="s">
        <v>126</v>
      </c>
    </row>
    <row customHeight="1" ht="11.25">
      <c r="A10" s="0" t="s">
        <v>16</v>
      </c>
      <c r="B10" s="0" t="s">
        <v>4485</v>
      </c>
      <c r="C10" s="0" t="s">
        <v>4486</v>
      </c>
      <c r="D10" s="0" t="s">
        <v>4485</v>
      </c>
      <c r="E10" s="0" t="s">
        <v>4486</v>
      </c>
      <c r="F10" s="0" t="s">
        <v>4490</v>
      </c>
      <c r="G10" s="0" t="s">
        <v>130</v>
      </c>
    </row>
    <row customHeight="1" ht="11.25">
      <c r="A11" s="0" t="s">
        <v>16</v>
      </c>
      <c r="B11" s="0" t="s">
        <v>4485</v>
      </c>
      <c r="C11" s="0" t="s">
        <v>4486</v>
      </c>
      <c r="D11" s="0" t="s">
        <v>4491</v>
      </c>
      <c r="E11" s="0" t="s">
        <v>4492</v>
      </c>
      <c r="F11" s="0" t="s">
        <v>4489</v>
      </c>
      <c r="G11" s="0" t="s">
        <v>135</v>
      </c>
    </row>
    <row customHeight="1" ht="11.25">
      <c r="A12" s="0" t="s">
        <v>16</v>
      </c>
      <c r="B12" s="0" t="s">
        <v>4485</v>
      </c>
      <c r="C12" s="0" t="s">
        <v>4486</v>
      </c>
      <c r="D12" s="0" t="s">
        <v>4493</v>
      </c>
      <c r="E12" s="0" t="s">
        <v>4494</v>
      </c>
      <c r="F12" s="0" t="s">
        <v>4495</v>
      </c>
      <c r="G12" s="0" t="s">
        <v>140</v>
      </c>
    </row>
    <row customHeight="1" ht="11.25">
      <c r="A13" s="0" t="s">
        <v>16</v>
      </c>
      <c r="B13" s="0" t="s">
        <v>4485</v>
      </c>
      <c r="C13" s="0" t="s">
        <v>4486</v>
      </c>
      <c r="D13" s="0" t="s">
        <v>4496</v>
      </c>
      <c r="E13" s="0" t="s">
        <v>4497</v>
      </c>
      <c r="F13" s="0" t="s">
        <v>4489</v>
      </c>
      <c r="G13" s="0" t="s">
        <v>142</v>
      </c>
    </row>
    <row customHeight="1" ht="11.25">
      <c r="A14" s="0" t="s">
        <v>16</v>
      </c>
      <c r="B14" s="0" t="s">
        <v>4485</v>
      </c>
      <c r="C14" s="0" t="s">
        <v>4486</v>
      </c>
      <c r="D14" s="0" t="s">
        <v>4498</v>
      </c>
      <c r="E14" s="0" t="s">
        <v>4499</v>
      </c>
      <c r="F14" s="0" t="s">
        <v>4489</v>
      </c>
      <c r="G14" s="0" t="s">
        <v>147</v>
      </c>
    </row>
    <row customHeight="1" ht="11.25">
      <c r="A15" s="0" t="s">
        <v>16</v>
      </c>
      <c r="B15" s="0" t="s">
        <v>4485</v>
      </c>
      <c r="C15" s="0" t="s">
        <v>4486</v>
      </c>
      <c r="D15" s="0" t="s">
        <v>4500</v>
      </c>
      <c r="E15" s="0" t="s">
        <v>4501</v>
      </c>
      <c r="F15" s="0" t="s">
        <v>4489</v>
      </c>
      <c r="G15" s="0" t="s">
        <v>152</v>
      </c>
    </row>
    <row customHeight="1" ht="11.25">
      <c r="A16" s="0" t="s">
        <v>16</v>
      </c>
      <c r="B16" s="0" t="s">
        <v>4485</v>
      </c>
      <c r="C16" s="0" t="s">
        <v>4486</v>
      </c>
      <c r="D16" s="0" t="s">
        <v>4502</v>
      </c>
      <c r="E16" s="0" t="s">
        <v>4503</v>
      </c>
      <c r="F16" s="0" t="s">
        <v>4489</v>
      </c>
      <c r="G16" s="0" t="s">
        <v>157</v>
      </c>
    </row>
    <row customHeight="1" ht="11.25">
      <c r="A17" s="0" t="s">
        <v>16</v>
      </c>
      <c r="B17" s="0" t="s">
        <v>138</v>
      </c>
      <c r="C17" s="0" t="s">
        <v>139</v>
      </c>
      <c r="D17" s="0" t="s">
        <v>138</v>
      </c>
      <c r="E17" s="0" t="s">
        <v>139</v>
      </c>
      <c r="F17" s="0" t="s">
        <v>4483</v>
      </c>
      <c r="G17" s="0" t="s">
        <v>137</v>
      </c>
    </row>
    <row customHeight="1" ht="11.25">
      <c r="A18" s="0" t="s">
        <v>16</v>
      </c>
      <c r="B18" s="0" t="s">
        <v>145</v>
      </c>
      <c r="C18" s="0" t="s">
        <v>146</v>
      </c>
      <c r="D18" s="0" t="s">
        <v>4504</v>
      </c>
      <c r="E18" s="0" t="s">
        <v>4505</v>
      </c>
      <c r="F18" s="0" t="s">
        <v>4489</v>
      </c>
      <c r="G18" s="0" t="s">
        <v>166</v>
      </c>
    </row>
    <row customHeight="1" ht="11.25">
      <c r="A19" s="0" t="s">
        <v>16</v>
      </c>
      <c r="B19" s="0" t="s">
        <v>145</v>
      </c>
      <c r="C19" s="0" t="s">
        <v>146</v>
      </c>
      <c r="D19" s="0" t="s">
        <v>4506</v>
      </c>
      <c r="E19" s="0" t="s">
        <v>4507</v>
      </c>
      <c r="F19" s="0" t="s">
        <v>4508</v>
      </c>
      <c r="G19" s="0" t="s">
        <v>171</v>
      </c>
    </row>
    <row customHeight="1" ht="11.25">
      <c r="A20" s="0" t="s">
        <v>16</v>
      </c>
      <c r="B20" s="0" t="s">
        <v>145</v>
      </c>
      <c r="C20" s="0" t="s">
        <v>146</v>
      </c>
      <c r="D20" s="0" t="s">
        <v>145</v>
      </c>
      <c r="E20" s="0" t="s">
        <v>146</v>
      </c>
      <c r="F20" s="0" t="s">
        <v>4490</v>
      </c>
      <c r="G20" s="0" t="s">
        <v>144</v>
      </c>
    </row>
    <row customHeight="1" ht="11.25">
      <c r="A21" s="0" t="s">
        <v>16</v>
      </c>
      <c r="B21" s="0" t="s">
        <v>145</v>
      </c>
      <c r="C21" s="0" t="s">
        <v>146</v>
      </c>
      <c r="D21" s="0" t="s">
        <v>4509</v>
      </c>
      <c r="E21" s="0" t="s">
        <v>4510</v>
      </c>
      <c r="F21" s="0" t="s">
        <v>4508</v>
      </c>
      <c r="G21" s="0" t="s">
        <v>180</v>
      </c>
    </row>
    <row customHeight="1" ht="11.25">
      <c r="A22" s="0" t="s">
        <v>16</v>
      </c>
      <c r="B22" s="0" t="s">
        <v>145</v>
      </c>
      <c r="C22" s="0" t="s">
        <v>146</v>
      </c>
      <c r="D22" s="0" t="s">
        <v>4511</v>
      </c>
      <c r="E22" s="0" t="s">
        <v>4512</v>
      </c>
      <c r="F22" s="0" t="s">
        <v>4489</v>
      </c>
      <c r="G22" s="0" t="s">
        <v>185</v>
      </c>
    </row>
    <row customHeight="1" ht="11.25">
      <c r="A23" s="0" t="s">
        <v>16</v>
      </c>
      <c r="B23" s="0" t="s">
        <v>145</v>
      </c>
      <c r="C23" s="0" t="s">
        <v>146</v>
      </c>
      <c r="D23" s="0" t="s">
        <v>4513</v>
      </c>
      <c r="E23" s="0" t="s">
        <v>4514</v>
      </c>
      <c r="F23" s="0" t="s">
        <v>4495</v>
      </c>
      <c r="G23" s="0" t="s">
        <v>190</v>
      </c>
    </row>
    <row customHeight="1" ht="11.25">
      <c r="A24" s="0" t="s">
        <v>16</v>
      </c>
      <c r="B24" s="0" t="s">
        <v>145</v>
      </c>
      <c r="C24" s="0" t="s">
        <v>146</v>
      </c>
      <c r="D24" s="0" t="s">
        <v>4515</v>
      </c>
      <c r="E24" s="0" t="s">
        <v>4516</v>
      </c>
      <c r="F24" s="0" t="s">
        <v>4489</v>
      </c>
      <c r="G24" s="0" t="s">
        <v>195</v>
      </c>
    </row>
    <row customHeight="1" ht="11.25">
      <c r="A25" s="0" t="s">
        <v>16</v>
      </c>
      <c r="B25" s="0" t="s">
        <v>145</v>
      </c>
      <c r="C25" s="0" t="s">
        <v>146</v>
      </c>
      <c r="D25" s="0" t="s">
        <v>4517</v>
      </c>
      <c r="E25" s="0" t="s">
        <v>4518</v>
      </c>
      <c r="F25" s="0" t="s">
        <v>4489</v>
      </c>
      <c r="G25" s="0" t="s">
        <v>200</v>
      </c>
    </row>
    <row customHeight="1" ht="11.25">
      <c r="A26" s="0" t="s">
        <v>16</v>
      </c>
      <c r="B26" s="0" t="s">
        <v>150</v>
      </c>
      <c r="C26" s="0" t="s">
        <v>151</v>
      </c>
      <c r="D26" s="0" t="s">
        <v>150</v>
      </c>
      <c r="E26" s="0" t="s">
        <v>151</v>
      </c>
      <c r="F26" s="0" t="s">
        <v>4483</v>
      </c>
      <c r="G26" s="0" t="s">
        <v>149</v>
      </c>
    </row>
    <row customHeight="1" ht="11.25">
      <c r="A27" s="0" t="s">
        <v>16</v>
      </c>
      <c r="B27" s="0" t="s">
        <v>4519</v>
      </c>
      <c r="C27" s="0" t="s">
        <v>4520</v>
      </c>
      <c r="D27" s="0" t="s">
        <v>4521</v>
      </c>
      <c r="E27" s="0" t="s">
        <v>4522</v>
      </c>
      <c r="F27" s="0" t="s">
        <v>4508</v>
      </c>
      <c r="G27" s="0" t="s">
        <v>209</v>
      </c>
    </row>
    <row customHeight="1" ht="11.25">
      <c r="A28" s="0" t="s">
        <v>16</v>
      </c>
      <c r="B28" s="0" t="s">
        <v>4519</v>
      </c>
      <c r="C28" s="0" t="s">
        <v>4520</v>
      </c>
      <c r="D28" s="0" t="s">
        <v>4523</v>
      </c>
      <c r="E28" s="0" t="s">
        <v>4524</v>
      </c>
      <c r="F28" s="0" t="s">
        <v>4489</v>
      </c>
      <c r="G28" s="0" t="s">
        <v>214</v>
      </c>
    </row>
    <row customHeight="1" ht="11.25">
      <c r="A29" s="0" t="s">
        <v>16</v>
      </c>
      <c r="B29" s="0" t="s">
        <v>4519</v>
      </c>
      <c r="C29" s="0" t="s">
        <v>4520</v>
      </c>
      <c r="D29" s="0" t="s">
        <v>4525</v>
      </c>
      <c r="E29" s="0" t="s">
        <v>4526</v>
      </c>
      <c r="F29" s="0" t="s">
        <v>4489</v>
      </c>
      <c r="G29" s="0" t="s">
        <v>219</v>
      </c>
    </row>
    <row customHeight="1" ht="11.25">
      <c r="A30" s="0" t="s">
        <v>16</v>
      </c>
      <c r="B30" s="0" t="s">
        <v>4519</v>
      </c>
      <c r="C30" s="0" t="s">
        <v>4520</v>
      </c>
      <c r="D30" s="0" t="s">
        <v>4527</v>
      </c>
      <c r="E30" s="0" t="s">
        <v>4528</v>
      </c>
      <c r="F30" s="0" t="s">
        <v>4489</v>
      </c>
      <c r="G30" s="0" t="s">
        <v>224</v>
      </c>
    </row>
    <row customHeight="1" ht="11.25">
      <c r="A31" s="0" t="s">
        <v>16</v>
      </c>
      <c r="B31" s="0" t="s">
        <v>4519</v>
      </c>
      <c r="C31" s="0" t="s">
        <v>4520</v>
      </c>
      <c r="D31" s="0" t="s">
        <v>4529</v>
      </c>
      <c r="E31" s="0" t="s">
        <v>4530</v>
      </c>
      <c r="F31" s="0" t="s">
        <v>4489</v>
      </c>
      <c r="G31" s="0" t="s">
        <v>228</v>
      </c>
    </row>
    <row customHeight="1" ht="11.25">
      <c r="A32" s="0" t="s">
        <v>16</v>
      </c>
      <c r="B32" s="0" t="s">
        <v>4519</v>
      </c>
      <c r="C32" s="0" t="s">
        <v>4520</v>
      </c>
      <c r="D32" s="0" t="s">
        <v>4519</v>
      </c>
      <c r="E32" s="0" t="s">
        <v>4520</v>
      </c>
      <c r="F32" s="0" t="s">
        <v>4490</v>
      </c>
      <c r="G32" s="0" t="s">
        <v>233</v>
      </c>
    </row>
    <row customHeight="1" ht="11.25">
      <c r="A33" s="0" t="s">
        <v>16</v>
      </c>
      <c r="B33" s="0" t="s">
        <v>4519</v>
      </c>
      <c r="C33" s="0" t="s">
        <v>4520</v>
      </c>
      <c r="D33" s="0" t="s">
        <v>4531</v>
      </c>
      <c r="E33" s="0" t="s">
        <v>4532</v>
      </c>
      <c r="F33" s="0" t="s">
        <v>4489</v>
      </c>
      <c r="G33" s="0" t="s">
        <v>2872</v>
      </c>
    </row>
    <row customHeight="1" ht="11.25">
      <c r="A34" s="0" t="s">
        <v>16</v>
      </c>
      <c r="B34" s="0" t="s">
        <v>4519</v>
      </c>
      <c r="C34" s="0" t="s">
        <v>4520</v>
      </c>
      <c r="D34" s="0" t="s">
        <v>4533</v>
      </c>
      <c r="E34" s="0" t="s">
        <v>4534</v>
      </c>
      <c r="F34" s="0" t="s">
        <v>4489</v>
      </c>
      <c r="G34" s="0" t="s">
        <v>2874</v>
      </c>
    </row>
    <row customHeight="1" ht="11.25">
      <c r="A35" s="0" t="s">
        <v>16</v>
      </c>
      <c r="B35" s="0" t="s">
        <v>4519</v>
      </c>
      <c r="C35" s="0" t="s">
        <v>4520</v>
      </c>
      <c r="D35" s="0" t="s">
        <v>4535</v>
      </c>
      <c r="E35" s="0" t="s">
        <v>4536</v>
      </c>
      <c r="F35" s="0" t="s">
        <v>4489</v>
      </c>
      <c r="G35" s="0" t="s">
        <v>2879</v>
      </c>
    </row>
    <row customHeight="1" ht="11.25">
      <c r="A36" s="0" t="s">
        <v>16</v>
      </c>
      <c r="B36" s="0" t="s">
        <v>4519</v>
      </c>
      <c r="C36" s="0" t="s">
        <v>4520</v>
      </c>
      <c r="D36" s="0" t="s">
        <v>4537</v>
      </c>
      <c r="E36" s="0" t="s">
        <v>4538</v>
      </c>
      <c r="F36" s="0" t="s">
        <v>4489</v>
      </c>
      <c r="G36" s="0" t="s">
        <v>2884</v>
      </c>
    </row>
    <row customHeight="1" ht="11.25">
      <c r="A37" s="0" t="s">
        <v>16</v>
      </c>
      <c r="B37" s="0" t="s">
        <v>4519</v>
      </c>
      <c r="C37" s="0" t="s">
        <v>4520</v>
      </c>
      <c r="D37" s="0" t="s">
        <v>4539</v>
      </c>
      <c r="E37" s="0" t="s">
        <v>4540</v>
      </c>
      <c r="F37" s="0" t="s">
        <v>4489</v>
      </c>
      <c r="G37" s="0" t="s">
        <v>2888</v>
      </c>
    </row>
    <row customHeight="1" ht="11.25">
      <c r="A38" s="0" t="s">
        <v>16</v>
      </c>
      <c r="B38" s="0" t="s">
        <v>155</v>
      </c>
      <c r="C38" s="0" t="s">
        <v>156</v>
      </c>
      <c r="D38" s="0" t="s">
        <v>155</v>
      </c>
      <c r="E38" s="0" t="s">
        <v>156</v>
      </c>
      <c r="F38" s="0" t="s">
        <v>4483</v>
      </c>
      <c r="G38" s="0" t="s">
        <v>154</v>
      </c>
    </row>
    <row customHeight="1" ht="11.25">
      <c r="A39" s="0" t="s">
        <v>16</v>
      </c>
      <c r="B39" s="0" t="s">
        <v>112</v>
      </c>
      <c r="C39" s="0" t="s">
        <v>113</v>
      </c>
      <c r="D39" s="0" t="s">
        <v>112</v>
      </c>
      <c r="E39" s="0" t="s">
        <v>113</v>
      </c>
      <c r="F39" s="0" t="s">
        <v>4484</v>
      </c>
      <c r="G39" s="0" t="s">
        <v>111</v>
      </c>
    </row>
    <row customHeight="1" ht="11.25">
      <c r="A40" s="0" t="s">
        <v>16</v>
      </c>
      <c r="B40" s="0" t="s">
        <v>4541</v>
      </c>
      <c r="C40" s="0" t="s">
        <v>4542</v>
      </c>
      <c r="D40" s="0" t="s">
        <v>4541</v>
      </c>
      <c r="E40" s="0" t="s">
        <v>4542</v>
      </c>
      <c r="F40" s="0" t="s">
        <v>4483</v>
      </c>
      <c r="G40" s="0" t="s">
        <v>2905</v>
      </c>
    </row>
    <row customHeight="1" ht="11.25">
      <c r="A41" s="0" t="s">
        <v>16</v>
      </c>
      <c r="B41" s="0" t="s">
        <v>160</v>
      </c>
      <c r="C41" s="0" t="s">
        <v>161</v>
      </c>
      <c r="D41" s="0" t="s">
        <v>4543</v>
      </c>
      <c r="E41" s="0" t="s">
        <v>4544</v>
      </c>
      <c r="F41" s="0" t="s">
        <v>4489</v>
      </c>
      <c r="G41" s="0" t="s">
        <v>2909</v>
      </c>
    </row>
    <row customHeight="1" ht="11.25">
      <c r="A42" s="0" t="s">
        <v>16</v>
      </c>
      <c r="B42" s="0" t="s">
        <v>160</v>
      </c>
      <c r="C42" s="0" t="s">
        <v>161</v>
      </c>
      <c r="D42" s="0" t="s">
        <v>4545</v>
      </c>
      <c r="E42" s="0" t="s">
        <v>4546</v>
      </c>
      <c r="F42" s="0" t="s">
        <v>4489</v>
      </c>
      <c r="G42" s="0" t="s">
        <v>2912</v>
      </c>
    </row>
    <row customHeight="1" ht="11.25">
      <c r="A43" s="0" t="s">
        <v>16</v>
      </c>
      <c r="B43" s="0" t="s">
        <v>160</v>
      </c>
      <c r="C43" s="0" t="s">
        <v>161</v>
      </c>
      <c r="D43" s="0" t="s">
        <v>4547</v>
      </c>
      <c r="E43" s="0" t="s">
        <v>4548</v>
      </c>
      <c r="F43" s="0" t="s">
        <v>4489</v>
      </c>
      <c r="G43" s="0" t="s">
        <v>2919</v>
      </c>
    </row>
    <row customHeight="1" ht="11.25">
      <c r="A44" s="0" t="s">
        <v>16</v>
      </c>
      <c r="B44" s="0" t="s">
        <v>160</v>
      </c>
      <c r="C44" s="0" t="s">
        <v>161</v>
      </c>
      <c r="D44" s="0" t="s">
        <v>160</v>
      </c>
      <c r="E44" s="0" t="s">
        <v>161</v>
      </c>
      <c r="F44" s="0" t="s">
        <v>4490</v>
      </c>
      <c r="G44" s="0" t="s">
        <v>159</v>
      </c>
    </row>
    <row customHeight="1" ht="11.25">
      <c r="A45" s="0" t="s">
        <v>16</v>
      </c>
      <c r="B45" s="0" t="s">
        <v>160</v>
      </c>
      <c r="C45" s="0" t="s">
        <v>161</v>
      </c>
      <c r="D45" s="0" t="s">
        <v>4549</v>
      </c>
      <c r="E45" s="0" t="s">
        <v>4550</v>
      </c>
      <c r="F45" s="0" t="s">
        <v>4489</v>
      </c>
      <c r="G45" s="0" t="s">
        <v>2932</v>
      </c>
    </row>
    <row customHeight="1" ht="11.25">
      <c r="A46" s="0" t="s">
        <v>16</v>
      </c>
      <c r="B46" s="0" t="s">
        <v>160</v>
      </c>
      <c r="C46" s="0" t="s">
        <v>161</v>
      </c>
      <c r="D46" s="0" t="s">
        <v>4551</v>
      </c>
      <c r="E46" s="0" t="s">
        <v>4552</v>
      </c>
      <c r="F46" s="0" t="s">
        <v>4508</v>
      </c>
      <c r="G46" s="0" t="s">
        <v>2935</v>
      </c>
    </row>
    <row customHeight="1" ht="11.25">
      <c r="A47" s="0" t="s">
        <v>16</v>
      </c>
      <c r="B47" s="0" t="s">
        <v>160</v>
      </c>
      <c r="C47" s="0" t="s">
        <v>161</v>
      </c>
      <c r="D47" s="0" t="s">
        <v>4553</v>
      </c>
      <c r="E47" s="0" t="s">
        <v>4554</v>
      </c>
      <c r="F47" s="0" t="s">
        <v>4489</v>
      </c>
      <c r="G47" s="0" t="s">
        <v>2941</v>
      </c>
    </row>
    <row customHeight="1" ht="11.25">
      <c r="A48" s="0" t="s">
        <v>16</v>
      </c>
      <c r="B48" s="0" t="s">
        <v>160</v>
      </c>
      <c r="C48" s="0" t="s">
        <v>161</v>
      </c>
      <c r="D48" s="0" t="s">
        <v>4555</v>
      </c>
      <c r="E48" s="0" t="s">
        <v>4556</v>
      </c>
      <c r="F48" s="0" t="s">
        <v>4489</v>
      </c>
      <c r="G48" s="0" t="s">
        <v>2945</v>
      </c>
    </row>
    <row customHeight="1" ht="11.25">
      <c r="A49" s="0" t="s">
        <v>16</v>
      </c>
      <c r="B49" s="0" t="s">
        <v>164</v>
      </c>
      <c r="C49" s="0" t="s">
        <v>165</v>
      </c>
      <c r="D49" s="0" t="s">
        <v>164</v>
      </c>
      <c r="E49" s="0" t="s">
        <v>165</v>
      </c>
      <c r="F49" s="0" t="s">
        <v>4490</v>
      </c>
      <c r="G49" s="0" t="s">
        <v>163</v>
      </c>
    </row>
    <row customHeight="1" ht="11.25">
      <c r="A50" s="0" t="s">
        <v>16</v>
      </c>
      <c r="B50" s="0" t="s">
        <v>164</v>
      </c>
      <c r="C50" s="0" t="s">
        <v>165</v>
      </c>
      <c r="D50" s="0" t="s">
        <v>4557</v>
      </c>
      <c r="E50" s="0" t="s">
        <v>4558</v>
      </c>
      <c r="F50" s="0" t="s">
        <v>4489</v>
      </c>
      <c r="G50" s="0" t="s">
        <v>2951</v>
      </c>
    </row>
    <row customHeight="1" ht="11.25">
      <c r="A51" s="0" t="s">
        <v>16</v>
      </c>
      <c r="B51" s="0" t="s">
        <v>164</v>
      </c>
      <c r="C51" s="0" t="s">
        <v>165</v>
      </c>
      <c r="D51" s="0" t="s">
        <v>4559</v>
      </c>
      <c r="E51" s="0" t="s">
        <v>4560</v>
      </c>
      <c r="F51" s="0" t="s">
        <v>4489</v>
      </c>
      <c r="G51" s="0" t="s">
        <v>2956</v>
      </c>
    </row>
    <row customHeight="1" ht="11.25">
      <c r="A52" s="0" t="s">
        <v>16</v>
      </c>
      <c r="B52" s="0" t="s">
        <v>164</v>
      </c>
      <c r="C52" s="0" t="s">
        <v>165</v>
      </c>
      <c r="D52" s="0" t="s">
        <v>4561</v>
      </c>
      <c r="E52" s="0" t="s">
        <v>4562</v>
      </c>
      <c r="F52" s="0" t="s">
        <v>4489</v>
      </c>
      <c r="G52" s="0" t="s">
        <v>2960</v>
      </c>
    </row>
    <row customHeight="1" ht="11.25">
      <c r="A53" s="0" t="s">
        <v>16</v>
      </c>
      <c r="B53" s="0" t="s">
        <v>117</v>
      </c>
      <c r="C53" s="0" t="s">
        <v>118</v>
      </c>
      <c r="D53" s="0" t="s">
        <v>117</v>
      </c>
      <c r="E53" s="0" t="s">
        <v>118</v>
      </c>
      <c r="F53" s="0" t="s">
        <v>4484</v>
      </c>
      <c r="G53" s="0" t="s">
        <v>116</v>
      </c>
    </row>
    <row customHeight="1" ht="11.25">
      <c r="A54" s="0" t="s">
        <v>16</v>
      </c>
      <c r="B54" s="0" t="s">
        <v>169</v>
      </c>
      <c r="C54" s="0" t="s">
        <v>170</v>
      </c>
      <c r="D54" s="0" t="s">
        <v>169</v>
      </c>
      <c r="E54" s="0" t="s">
        <v>170</v>
      </c>
      <c r="F54" s="0" t="s">
        <v>4483</v>
      </c>
      <c r="G54" s="0" t="s">
        <v>168</v>
      </c>
    </row>
    <row customHeight="1" ht="11.25">
      <c r="A55" s="0" t="s">
        <v>16</v>
      </c>
      <c r="B55" s="0" t="s">
        <v>174</v>
      </c>
      <c r="C55" s="0" t="s">
        <v>175</v>
      </c>
      <c r="D55" s="0" t="s">
        <v>174</v>
      </c>
      <c r="E55" s="0" t="s">
        <v>175</v>
      </c>
      <c r="F55" s="0" t="s">
        <v>4483</v>
      </c>
      <c r="G55" s="0" t="s">
        <v>173</v>
      </c>
    </row>
    <row customHeight="1" ht="11.25">
      <c r="A56" s="0" t="s">
        <v>16</v>
      </c>
      <c r="B56" s="0" t="s">
        <v>124</v>
      </c>
      <c r="C56" s="0" t="s">
        <v>125</v>
      </c>
      <c r="D56" s="0" t="s">
        <v>124</v>
      </c>
      <c r="E56" s="0" t="s">
        <v>125</v>
      </c>
      <c r="F56" s="0" t="s">
        <v>4484</v>
      </c>
      <c r="G56" s="0" t="s">
        <v>123</v>
      </c>
    </row>
    <row customHeight="1" ht="11.25">
      <c r="A57" s="0" t="s">
        <v>16</v>
      </c>
      <c r="B57" s="0" t="s">
        <v>236</v>
      </c>
      <c r="C57" s="0" t="s">
        <v>237</v>
      </c>
      <c r="D57" s="0" t="s">
        <v>236</v>
      </c>
      <c r="E57" s="0" t="s">
        <v>237</v>
      </c>
      <c r="F57" s="0" t="s">
        <v>4483</v>
      </c>
      <c r="G57" s="0" t="s">
        <v>235</v>
      </c>
    </row>
    <row customHeight="1" ht="11.25">
      <c r="A58" s="0" t="s">
        <v>16</v>
      </c>
      <c r="B58" s="0" t="s">
        <v>4563</v>
      </c>
      <c r="C58" s="0" t="s">
        <v>4564</v>
      </c>
      <c r="D58" s="0" t="s">
        <v>4565</v>
      </c>
      <c r="E58" s="0" t="s">
        <v>4566</v>
      </c>
      <c r="F58" s="0" t="s">
        <v>4489</v>
      </c>
      <c r="G58" s="0" t="s">
        <v>2974</v>
      </c>
    </row>
    <row customHeight="1" ht="11.25">
      <c r="A59" s="0" t="s">
        <v>16</v>
      </c>
      <c r="B59" s="0" t="s">
        <v>4563</v>
      </c>
      <c r="C59" s="0" t="s">
        <v>4564</v>
      </c>
      <c r="D59" s="0" t="s">
        <v>4567</v>
      </c>
      <c r="E59" s="0" t="s">
        <v>4568</v>
      </c>
      <c r="F59" s="0" t="s">
        <v>4489</v>
      </c>
      <c r="G59" s="0" t="s">
        <v>2978</v>
      </c>
    </row>
    <row customHeight="1" ht="11.25">
      <c r="A60" s="0" t="s">
        <v>16</v>
      </c>
      <c r="B60" s="0" t="s">
        <v>4563</v>
      </c>
      <c r="C60" s="0" t="s">
        <v>4564</v>
      </c>
      <c r="D60" s="0" t="s">
        <v>4569</v>
      </c>
      <c r="E60" s="0" t="s">
        <v>4570</v>
      </c>
      <c r="F60" s="0" t="s">
        <v>4489</v>
      </c>
      <c r="G60" s="0" t="s">
        <v>2981</v>
      </c>
    </row>
    <row customHeight="1" ht="11.25">
      <c r="A61" s="0" t="s">
        <v>16</v>
      </c>
      <c r="B61" s="0" t="s">
        <v>4563</v>
      </c>
      <c r="C61" s="0" t="s">
        <v>4564</v>
      </c>
      <c r="D61" s="0" t="s">
        <v>4571</v>
      </c>
      <c r="E61" s="0" t="s">
        <v>4572</v>
      </c>
      <c r="F61" s="0" t="s">
        <v>4495</v>
      </c>
      <c r="G61" s="0" t="s">
        <v>4573</v>
      </c>
    </row>
    <row customHeight="1" ht="11.25">
      <c r="A62" s="0" t="s">
        <v>16</v>
      </c>
      <c r="B62" s="0" t="s">
        <v>4563</v>
      </c>
      <c r="C62" s="0" t="s">
        <v>4564</v>
      </c>
      <c r="D62" s="0" t="s">
        <v>4574</v>
      </c>
      <c r="E62" s="0" t="s">
        <v>4575</v>
      </c>
      <c r="F62" s="0" t="s">
        <v>4489</v>
      </c>
      <c r="G62" s="0" t="s">
        <v>4576</v>
      </c>
    </row>
    <row customHeight="1" ht="11.25">
      <c r="A63" s="0" t="s">
        <v>16</v>
      </c>
      <c r="B63" s="0" t="s">
        <v>4563</v>
      </c>
      <c r="C63" s="0" t="s">
        <v>4564</v>
      </c>
      <c r="D63" s="0" t="s">
        <v>4577</v>
      </c>
      <c r="E63" s="0" t="s">
        <v>4578</v>
      </c>
      <c r="F63" s="0" t="s">
        <v>4489</v>
      </c>
      <c r="G63" s="0" t="s">
        <v>4579</v>
      </c>
    </row>
    <row customHeight="1" ht="11.25">
      <c r="A64" s="0" t="s">
        <v>16</v>
      </c>
      <c r="B64" s="0" t="s">
        <v>4563</v>
      </c>
      <c r="C64" s="0" t="s">
        <v>4564</v>
      </c>
      <c r="D64" s="0" t="s">
        <v>4563</v>
      </c>
      <c r="E64" s="0" t="s">
        <v>4564</v>
      </c>
      <c r="F64" s="0" t="s">
        <v>4490</v>
      </c>
      <c r="G64" s="0" t="s">
        <v>4580</v>
      </c>
    </row>
    <row customHeight="1" ht="11.25">
      <c r="A65" s="0" t="s">
        <v>16</v>
      </c>
      <c r="B65" s="0" t="s">
        <v>4563</v>
      </c>
      <c r="C65" s="0" t="s">
        <v>4564</v>
      </c>
      <c r="D65" s="0" t="s">
        <v>4581</v>
      </c>
      <c r="E65" s="0" t="s">
        <v>4582</v>
      </c>
      <c r="F65" s="0" t="s">
        <v>4489</v>
      </c>
      <c r="G65" s="0" t="s">
        <v>4583</v>
      </c>
    </row>
    <row customHeight="1" ht="11.25">
      <c r="A66" s="0" t="s">
        <v>16</v>
      </c>
      <c r="B66" s="0" t="s">
        <v>178</v>
      </c>
      <c r="C66" s="0" t="s">
        <v>179</v>
      </c>
      <c r="D66" s="0" t="s">
        <v>178</v>
      </c>
      <c r="E66" s="0" t="s">
        <v>179</v>
      </c>
      <c r="F66" s="0" t="s">
        <v>4483</v>
      </c>
      <c r="G66" s="0" t="s">
        <v>177</v>
      </c>
    </row>
    <row customHeight="1" ht="11.25">
      <c r="A67" s="0" t="s">
        <v>16</v>
      </c>
      <c r="B67" s="0" t="s">
        <v>207</v>
      </c>
      <c r="C67" s="0" t="s">
        <v>208</v>
      </c>
      <c r="D67" s="0" t="s">
        <v>207</v>
      </c>
      <c r="E67" s="0" t="s">
        <v>208</v>
      </c>
      <c r="F67" s="0" t="s">
        <v>4483</v>
      </c>
      <c r="G67" s="0" t="s">
        <v>206</v>
      </c>
    </row>
    <row customHeight="1" ht="11.25">
      <c r="A68" s="0" t="s">
        <v>16</v>
      </c>
      <c r="B68" s="0" t="s">
        <v>217</v>
      </c>
      <c r="C68" s="0" t="s">
        <v>218</v>
      </c>
      <c r="D68" s="0" t="s">
        <v>4584</v>
      </c>
      <c r="E68" s="0" t="s">
        <v>4585</v>
      </c>
      <c r="F68" s="0" t="s">
        <v>4489</v>
      </c>
      <c r="G68" s="0" t="s">
        <v>4586</v>
      </c>
    </row>
    <row customHeight="1" ht="11.25">
      <c r="A69" s="0" t="s">
        <v>16</v>
      </c>
      <c r="B69" s="0" t="s">
        <v>217</v>
      </c>
      <c r="C69" s="0" t="s">
        <v>218</v>
      </c>
      <c r="D69" s="0" t="s">
        <v>4587</v>
      </c>
      <c r="E69" s="0" t="s">
        <v>4588</v>
      </c>
      <c r="F69" s="0" t="s">
        <v>4489</v>
      </c>
      <c r="G69" s="0" t="s">
        <v>3501</v>
      </c>
    </row>
    <row customHeight="1" ht="11.25">
      <c r="A70" s="0" t="s">
        <v>16</v>
      </c>
      <c r="B70" s="0" t="s">
        <v>217</v>
      </c>
      <c r="C70" s="0" t="s">
        <v>218</v>
      </c>
      <c r="D70" s="0" t="s">
        <v>4589</v>
      </c>
      <c r="E70" s="0" t="s">
        <v>4590</v>
      </c>
      <c r="F70" s="0" t="s">
        <v>4489</v>
      </c>
      <c r="G70" s="0" t="s">
        <v>4591</v>
      </c>
    </row>
    <row customHeight="1" ht="11.25">
      <c r="A71" s="0" t="s">
        <v>16</v>
      </c>
      <c r="B71" s="0" t="s">
        <v>217</v>
      </c>
      <c r="C71" s="0" t="s">
        <v>218</v>
      </c>
      <c r="D71" s="0" t="s">
        <v>4592</v>
      </c>
      <c r="E71" s="0" t="s">
        <v>4593</v>
      </c>
      <c r="F71" s="0" t="s">
        <v>4489</v>
      </c>
      <c r="G71" s="0" t="s">
        <v>4594</v>
      </c>
    </row>
    <row customHeight="1" ht="11.25">
      <c r="A72" s="0" t="s">
        <v>16</v>
      </c>
      <c r="B72" s="0" t="s">
        <v>217</v>
      </c>
      <c r="C72" s="0" t="s">
        <v>218</v>
      </c>
      <c r="D72" s="0" t="s">
        <v>4595</v>
      </c>
      <c r="E72" s="0" t="s">
        <v>4596</v>
      </c>
      <c r="F72" s="0" t="s">
        <v>4489</v>
      </c>
      <c r="G72" s="0" t="s">
        <v>4597</v>
      </c>
    </row>
    <row customHeight="1" ht="11.25">
      <c r="A73" s="0" t="s">
        <v>16</v>
      </c>
      <c r="B73" s="0" t="s">
        <v>217</v>
      </c>
      <c r="C73" s="0" t="s">
        <v>218</v>
      </c>
      <c r="D73" s="0" t="s">
        <v>217</v>
      </c>
      <c r="E73" s="0" t="s">
        <v>218</v>
      </c>
      <c r="F73" s="0" t="s">
        <v>4490</v>
      </c>
      <c r="G73" s="0" t="s">
        <v>216</v>
      </c>
    </row>
    <row customHeight="1" ht="11.25">
      <c r="A74" s="0" t="s">
        <v>16</v>
      </c>
      <c r="B74" s="0" t="s">
        <v>217</v>
      </c>
      <c r="C74" s="0" t="s">
        <v>218</v>
      </c>
      <c r="D74" s="0" t="s">
        <v>4598</v>
      </c>
      <c r="E74" s="0" t="s">
        <v>4599</v>
      </c>
      <c r="F74" s="0" t="s">
        <v>4489</v>
      </c>
      <c r="G74" s="0" t="s">
        <v>4600</v>
      </c>
    </row>
    <row customHeight="1" ht="11.25">
      <c r="A75" s="0" t="s">
        <v>16</v>
      </c>
      <c r="B75" s="0" t="s">
        <v>217</v>
      </c>
      <c r="C75" s="0" t="s">
        <v>218</v>
      </c>
      <c r="D75" s="0" t="s">
        <v>4601</v>
      </c>
      <c r="E75" s="0" t="s">
        <v>4602</v>
      </c>
      <c r="F75" s="0" t="s">
        <v>4489</v>
      </c>
      <c r="G75" s="0" t="s">
        <v>4603</v>
      </c>
    </row>
    <row customHeight="1" ht="11.25">
      <c r="A76" s="0" t="s">
        <v>16</v>
      </c>
      <c r="B76" s="0" t="s">
        <v>217</v>
      </c>
      <c r="C76" s="0" t="s">
        <v>218</v>
      </c>
      <c r="D76" s="0" t="s">
        <v>4604</v>
      </c>
      <c r="E76" s="0" t="s">
        <v>4605</v>
      </c>
      <c r="F76" s="0" t="s">
        <v>4489</v>
      </c>
      <c r="G76" s="0" t="s">
        <v>4606</v>
      </c>
    </row>
    <row customHeight="1" ht="11.25">
      <c r="A77" s="0" t="s">
        <v>16</v>
      </c>
      <c r="B77" s="0" t="s">
        <v>4607</v>
      </c>
      <c r="C77" s="0" t="s">
        <v>4608</v>
      </c>
      <c r="D77" s="0" t="s">
        <v>4607</v>
      </c>
      <c r="E77" s="0" t="s">
        <v>4608</v>
      </c>
      <c r="F77" s="0" t="s">
        <v>4483</v>
      </c>
      <c r="G77" s="0" t="s">
        <v>4609</v>
      </c>
    </row>
    <row customHeight="1" ht="11.25">
      <c r="A78" s="0" t="s">
        <v>16</v>
      </c>
      <c r="B78" s="0" t="s">
        <v>4610</v>
      </c>
      <c r="C78" s="0" t="s">
        <v>4611</v>
      </c>
      <c r="D78" s="0" t="s">
        <v>4610</v>
      </c>
      <c r="E78" s="0" t="s">
        <v>4611</v>
      </c>
      <c r="F78" s="0" t="s">
        <v>4484</v>
      </c>
      <c r="G78" s="0" t="s">
        <v>4612</v>
      </c>
    </row>
    <row customHeight="1" ht="11.25">
      <c r="A79" s="0" t="s">
        <v>16</v>
      </c>
      <c r="B79" s="0" t="s">
        <v>212</v>
      </c>
      <c r="C79" s="0" t="s">
        <v>213</v>
      </c>
      <c r="D79" s="0" t="s">
        <v>212</v>
      </c>
      <c r="E79" s="0" t="s">
        <v>213</v>
      </c>
      <c r="F79" s="0" t="s">
        <v>4483</v>
      </c>
      <c r="G79" s="0" t="s">
        <v>211</v>
      </c>
    </row>
    <row customHeight="1" ht="11.25">
      <c r="A80" s="0" t="s">
        <v>16</v>
      </c>
      <c r="B80" s="0" t="s">
        <v>203</v>
      </c>
      <c r="C80" s="0" t="s">
        <v>204</v>
      </c>
      <c r="D80" s="0" t="s">
        <v>203</v>
      </c>
      <c r="E80" s="0" t="s">
        <v>204</v>
      </c>
      <c r="F80" s="0" t="s">
        <v>4483</v>
      </c>
      <c r="G80" s="0" t="s">
        <v>202</v>
      </c>
    </row>
    <row customHeight="1" ht="11.25">
      <c r="A81" s="0" t="s">
        <v>16</v>
      </c>
      <c r="B81" s="0" t="s">
        <v>198</v>
      </c>
      <c r="C81" s="0" t="s">
        <v>199</v>
      </c>
      <c r="D81" s="0" t="s">
        <v>198</v>
      </c>
      <c r="E81" s="0" t="s">
        <v>199</v>
      </c>
      <c r="F81" s="0" t="s">
        <v>4483</v>
      </c>
      <c r="G81" s="0" t="s">
        <v>197</v>
      </c>
    </row>
    <row customHeight="1" ht="11.25">
      <c r="A82" s="0" t="s">
        <v>16</v>
      </c>
      <c r="B82" s="0" t="s">
        <v>183</v>
      </c>
      <c r="C82" s="0" t="s">
        <v>184</v>
      </c>
      <c r="D82" s="0" t="s">
        <v>183</v>
      </c>
      <c r="E82" s="0" t="s">
        <v>184</v>
      </c>
      <c r="F82" s="0" t="s">
        <v>4483</v>
      </c>
      <c r="G82" s="0" t="s">
        <v>182</v>
      </c>
    </row>
    <row customHeight="1" ht="11.25">
      <c r="A83" s="0" t="s">
        <v>16</v>
      </c>
      <c r="B83" s="0" t="s">
        <v>4613</v>
      </c>
      <c r="C83" s="0" t="s">
        <v>4614</v>
      </c>
      <c r="D83" s="0" t="s">
        <v>4615</v>
      </c>
      <c r="E83" s="0" t="s">
        <v>4616</v>
      </c>
      <c r="F83" s="0" t="s">
        <v>4489</v>
      </c>
      <c r="G83" s="0" t="s">
        <v>4617</v>
      </c>
    </row>
    <row customHeight="1" ht="11.25">
      <c r="A84" s="0" t="s">
        <v>16</v>
      </c>
      <c r="B84" s="0" t="s">
        <v>4613</v>
      </c>
      <c r="C84" s="0" t="s">
        <v>4614</v>
      </c>
      <c r="D84" s="0" t="s">
        <v>4618</v>
      </c>
      <c r="E84" s="0" t="s">
        <v>4619</v>
      </c>
      <c r="F84" s="0" t="s">
        <v>4495</v>
      </c>
      <c r="G84" s="0" t="s">
        <v>4620</v>
      </c>
    </row>
    <row customHeight="1" ht="11.25">
      <c r="A85" s="0" t="s">
        <v>16</v>
      </c>
      <c r="B85" s="0" t="s">
        <v>4613</v>
      </c>
      <c r="C85" s="0" t="s">
        <v>4614</v>
      </c>
      <c r="D85" s="0" t="s">
        <v>4621</v>
      </c>
      <c r="E85" s="0" t="s">
        <v>4622</v>
      </c>
      <c r="F85" s="0" t="s">
        <v>4489</v>
      </c>
      <c r="G85" s="0" t="s">
        <v>4623</v>
      </c>
    </row>
    <row customHeight="1" ht="11.25">
      <c r="A86" s="0" t="s">
        <v>16</v>
      </c>
      <c r="B86" s="0" t="s">
        <v>4613</v>
      </c>
      <c r="C86" s="0" t="s">
        <v>4614</v>
      </c>
      <c r="D86" s="0" t="s">
        <v>4624</v>
      </c>
      <c r="E86" s="0" t="s">
        <v>4625</v>
      </c>
      <c r="F86" s="0" t="s">
        <v>4508</v>
      </c>
      <c r="G86" s="0" t="s">
        <v>4626</v>
      </c>
    </row>
    <row customHeight="1" ht="11.25">
      <c r="A87" s="0" t="s">
        <v>16</v>
      </c>
      <c r="B87" s="0" t="s">
        <v>4613</v>
      </c>
      <c r="C87" s="0" t="s">
        <v>4614</v>
      </c>
      <c r="D87" s="0" t="s">
        <v>4627</v>
      </c>
      <c r="E87" s="0" t="s">
        <v>4628</v>
      </c>
      <c r="F87" s="0" t="s">
        <v>4489</v>
      </c>
      <c r="G87" s="0" t="s">
        <v>4629</v>
      </c>
    </row>
    <row customHeight="1" ht="11.25">
      <c r="A88" s="0" t="s">
        <v>16</v>
      </c>
      <c r="B88" s="0" t="s">
        <v>4613</v>
      </c>
      <c r="C88" s="0" t="s">
        <v>4614</v>
      </c>
      <c r="D88" s="0" t="s">
        <v>4613</v>
      </c>
      <c r="E88" s="0" t="s">
        <v>4614</v>
      </c>
      <c r="F88" s="0" t="s">
        <v>4490</v>
      </c>
      <c r="G88" s="0" t="s">
        <v>4630</v>
      </c>
    </row>
    <row customHeight="1" ht="11.25">
      <c r="A89" s="0" t="s">
        <v>16</v>
      </c>
      <c r="B89" s="0" t="s">
        <v>4613</v>
      </c>
      <c r="C89" s="0" t="s">
        <v>4614</v>
      </c>
      <c r="D89" s="0" t="s">
        <v>4631</v>
      </c>
      <c r="E89" s="0" t="s">
        <v>4632</v>
      </c>
      <c r="F89" s="0" t="s">
        <v>4489</v>
      </c>
      <c r="G89" s="0" t="s">
        <v>4633</v>
      </c>
    </row>
    <row customHeight="1" ht="11.25">
      <c r="A90" s="0" t="s">
        <v>16</v>
      </c>
      <c r="B90" s="0" t="s">
        <v>188</v>
      </c>
      <c r="C90" s="0" t="s">
        <v>189</v>
      </c>
      <c r="D90" s="0" t="s">
        <v>188</v>
      </c>
      <c r="E90" s="0" t="s">
        <v>189</v>
      </c>
      <c r="F90" s="0" t="s">
        <v>4483</v>
      </c>
      <c r="G90" s="0" t="s">
        <v>187</v>
      </c>
    </row>
    <row customHeight="1" ht="11.25">
      <c r="A91" s="0" t="s">
        <v>16</v>
      </c>
      <c r="B91" s="0" t="s">
        <v>193</v>
      </c>
      <c r="C91" s="0" t="s">
        <v>194</v>
      </c>
      <c r="D91" s="0" t="s">
        <v>193</v>
      </c>
      <c r="E91" s="0" t="s">
        <v>194</v>
      </c>
      <c r="F91" s="0" t="s">
        <v>4483</v>
      </c>
      <c r="G91" s="0" t="s">
        <v>192</v>
      </c>
    </row>
    <row customHeight="1" ht="11.25">
      <c r="A92" s="0" t="s">
        <v>16</v>
      </c>
      <c r="B92" s="0" t="s">
        <v>4634</v>
      </c>
      <c r="C92" s="0" t="s">
        <v>4635</v>
      </c>
      <c r="D92" s="0" t="s">
        <v>4636</v>
      </c>
      <c r="E92" s="0" t="s">
        <v>4637</v>
      </c>
      <c r="F92" s="0" t="s">
        <v>4489</v>
      </c>
      <c r="G92" s="0" t="s">
        <v>4638</v>
      </c>
    </row>
    <row customHeight="1" ht="11.25">
      <c r="A93" s="0" t="s">
        <v>16</v>
      </c>
      <c r="B93" s="0" t="s">
        <v>4634</v>
      </c>
      <c r="C93" s="0" t="s">
        <v>4635</v>
      </c>
      <c r="D93" s="0" t="s">
        <v>4639</v>
      </c>
      <c r="E93" s="0" t="s">
        <v>4640</v>
      </c>
      <c r="F93" s="0" t="s">
        <v>4489</v>
      </c>
      <c r="G93" s="0" t="s">
        <v>4641</v>
      </c>
    </row>
    <row customHeight="1" ht="11.25">
      <c r="A94" s="0" t="s">
        <v>16</v>
      </c>
      <c r="B94" s="0" t="s">
        <v>4634</v>
      </c>
      <c r="C94" s="0" t="s">
        <v>4635</v>
      </c>
      <c r="D94" s="0" t="s">
        <v>4642</v>
      </c>
      <c r="E94" s="0" t="s">
        <v>4643</v>
      </c>
      <c r="F94" s="0" t="s">
        <v>4489</v>
      </c>
      <c r="G94" s="0" t="s">
        <v>4644</v>
      </c>
    </row>
    <row customHeight="1" ht="11.25">
      <c r="A95" s="0" t="s">
        <v>16</v>
      </c>
      <c r="B95" s="0" t="s">
        <v>4634</v>
      </c>
      <c r="C95" s="0" t="s">
        <v>4635</v>
      </c>
      <c r="D95" s="0" t="s">
        <v>4645</v>
      </c>
      <c r="E95" s="0" t="s">
        <v>4646</v>
      </c>
      <c r="F95" s="0" t="s">
        <v>4508</v>
      </c>
      <c r="G95" s="0" t="s">
        <v>4647</v>
      </c>
    </row>
    <row customHeight="1" ht="11.25">
      <c r="A96" s="0" t="s">
        <v>16</v>
      </c>
      <c r="B96" s="0" t="s">
        <v>4634</v>
      </c>
      <c r="C96" s="0" t="s">
        <v>4635</v>
      </c>
      <c r="D96" s="0" t="s">
        <v>4648</v>
      </c>
      <c r="E96" s="0" t="s">
        <v>4649</v>
      </c>
      <c r="F96" s="0" t="s">
        <v>4489</v>
      </c>
      <c r="G96" s="0" t="s">
        <v>4650</v>
      </c>
    </row>
    <row customHeight="1" ht="11.25">
      <c r="A97" s="0" t="s">
        <v>16</v>
      </c>
      <c r="B97" s="0" t="s">
        <v>4634</v>
      </c>
      <c r="C97" s="0" t="s">
        <v>4635</v>
      </c>
      <c r="D97" s="0" t="s">
        <v>4634</v>
      </c>
      <c r="E97" s="0" t="s">
        <v>4635</v>
      </c>
      <c r="F97" s="0" t="s">
        <v>4490</v>
      </c>
      <c r="G97" s="0" t="s">
        <v>4651</v>
      </c>
    </row>
    <row customHeight="1" ht="11.25">
      <c r="A98" s="0" t="s">
        <v>16</v>
      </c>
      <c r="B98" s="0" t="s">
        <v>4634</v>
      </c>
      <c r="C98" s="0" t="s">
        <v>4635</v>
      </c>
      <c r="D98" s="0" t="s">
        <v>4652</v>
      </c>
      <c r="E98" s="0" t="s">
        <v>4653</v>
      </c>
      <c r="F98" s="0" t="s">
        <v>4508</v>
      </c>
      <c r="G98" s="0" t="s">
        <v>4654</v>
      </c>
    </row>
    <row customHeight="1" ht="11.25">
      <c r="A99" s="0" t="s">
        <v>16</v>
      </c>
      <c r="B99" s="0" t="s">
        <v>4634</v>
      </c>
      <c r="C99" s="0" t="s">
        <v>4635</v>
      </c>
      <c r="D99" s="0" t="s">
        <v>4655</v>
      </c>
      <c r="E99" s="0" t="s">
        <v>4656</v>
      </c>
      <c r="F99" s="0" t="s">
        <v>4489</v>
      </c>
      <c r="G99" s="0" t="s">
        <v>4657</v>
      </c>
    </row>
    <row customHeight="1" ht="11.25">
      <c r="A100" s="0" t="s">
        <v>16</v>
      </c>
      <c r="B100" s="0" t="s">
        <v>222</v>
      </c>
      <c r="C100" s="0" t="s">
        <v>223</v>
      </c>
      <c r="D100" s="0" t="s">
        <v>222</v>
      </c>
      <c r="E100" s="0" t="s">
        <v>223</v>
      </c>
      <c r="F100" s="0" t="s">
        <v>4483</v>
      </c>
      <c r="G100" s="0" t="s">
        <v>221</v>
      </c>
    </row>
    <row customHeight="1" ht="11.25">
      <c r="A101" s="0" t="s">
        <v>16</v>
      </c>
      <c r="B101" s="0" t="s">
        <v>4658</v>
      </c>
      <c r="C101" s="0" t="s">
        <v>4659</v>
      </c>
      <c r="D101" s="0" t="s">
        <v>4660</v>
      </c>
      <c r="E101" s="0" t="s">
        <v>4661</v>
      </c>
      <c r="F101" s="0" t="s">
        <v>4489</v>
      </c>
      <c r="G101" s="0" t="s">
        <v>4662</v>
      </c>
    </row>
    <row customHeight="1" ht="11.25">
      <c r="A102" s="0" t="s">
        <v>16</v>
      </c>
      <c r="B102" s="0" t="s">
        <v>4658</v>
      </c>
      <c r="C102" s="0" t="s">
        <v>4659</v>
      </c>
      <c r="D102" s="0" t="s">
        <v>4663</v>
      </c>
      <c r="E102" s="0" t="s">
        <v>4664</v>
      </c>
      <c r="F102" s="0" t="s">
        <v>4489</v>
      </c>
      <c r="G102" s="0" t="s">
        <v>4665</v>
      </c>
    </row>
    <row customHeight="1" ht="11.25">
      <c r="A103" s="0" t="s">
        <v>16</v>
      </c>
      <c r="B103" s="0" t="s">
        <v>4658</v>
      </c>
      <c r="C103" s="0" t="s">
        <v>4659</v>
      </c>
      <c r="D103" s="0" t="s">
        <v>4666</v>
      </c>
      <c r="E103" s="0" t="s">
        <v>4667</v>
      </c>
      <c r="F103" s="0" t="s">
        <v>4489</v>
      </c>
      <c r="G103" s="0" t="s">
        <v>4668</v>
      </c>
    </row>
    <row customHeight="1" ht="11.25">
      <c r="A104" s="0" t="s">
        <v>16</v>
      </c>
      <c r="B104" s="0" t="s">
        <v>4658</v>
      </c>
      <c r="C104" s="0" t="s">
        <v>4659</v>
      </c>
      <c r="D104" s="0" t="s">
        <v>4669</v>
      </c>
      <c r="E104" s="0" t="s">
        <v>4670</v>
      </c>
      <c r="F104" s="0" t="s">
        <v>4489</v>
      </c>
      <c r="G104" s="0" t="s">
        <v>4671</v>
      </c>
    </row>
    <row customHeight="1" ht="11.25">
      <c r="A105" s="0" t="s">
        <v>16</v>
      </c>
      <c r="B105" s="0" t="s">
        <v>4658</v>
      </c>
      <c r="C105" s="0" t="s">
        <v>4659</v>
      </c>
      <c r="D105" s="0" t="s">
        <v>4658</v>
      </c>
      <c r="E105" s="0" t="s">
        <v>4659</v>
      </c>
      <c r="F105" s="0" t="s">
        <v>4490</v>
      </c>
      <c r="G105" s="0" t="s">
        <v>4672</v>
      </c>
    </row>
    <row customHeight="1" ht="11.25">
      <c r="A106" s="0" t="s">
        <v>16</v>
      </c>
      <c r="B106" s="0" t="s">
        <v>4658</v>
      </c>
      <c r="C106" s="0" t="s">
        <v>4659</v>
      </c>
      <c r="D106" s="0" t="s">
        <v>4673</v>
      </c>
      <c r="E106" s="0" t="s">
        <v>4674</v>
      </c>
      <c r="F106" s="0" t="s">
        <v>4489</v>
      </c>
      <c r="G106" s="0" t="s">
        <v>4675</v>
      </c>
    </row>
    <row customHeight="1" ht="11.25">
      <c r="A107" s="0" t="s">
        <v>16</v>
      </c>
      <c r="B107" s="0" t="s">
        <v>231</v>
      </c>
      <c r="C107" s="0" t="s">
        <v>232</v>
      </c>
      <c r="D107" s="0" t="s">
        <v>231</v>
      </c>
      <c r="E107" s="0" t="s">
        <v>232</v>
      </c>
      <c r="F107" s="0" t="s">
        <v>4484</v>
      </c>
      <c r="G107" s="0" t="s">
        <v>230</v>
      </c>
    </row>
    <row customHeight="1" ht="11.25">
      <c r="A108" s="0" t="s">
        <v>16</v>
      </c>
      <c r="B108" s="0" t="s">
        <v>4676</v>
      </c>
      <c r="C108" s="0" t="s">
        <v>4677</v>
      </c>
      <c r="D108" s="0" t="s">
        <v>4676</v>
      </c>
      <c r="E108" s="0" t="s">
        <v>4677</v>
      </c>
      <c r="F108" s="0" t="s">
        <v>4484</v>
      </c>
      <c r="G108" s="0" t="s">
        <v>4678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B7522-4A06-6F4B-FFA1-73714E4182C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4773</v>
      </c>
      <c r="B1" s="835" t="s">
        <v>4774</v>
      </c>
      <c r="C1" s="835" t="s">
        <v>2469</v>
      </c>
    </row>
    <row customHeight="1" ht="11.25">
      <c r="A2" s="835">
        <v>4189678</v>
      </c>
      <c r="B2" s="835" t="s">
        <v>4775</v>
      </c>
      <c r="C2" s="835" t="s">
        <v>4776</v>
      </c>
    </row>
    <row customHeight="1" ht="11.25">
      <c r="A3" s="835">
        <v>4190415</v>
      </c>
      <c r="B3" s="835" t="s">
        <v>4777</v>
      </c>
      <c r="C3" s="835" t="s">
        <v>4776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1990A-F5A4-F325-32ED-3B2B5C47A6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4778</v>
      </c>
      <c r="B1" s="163" t="s">
        <v>4779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104BA-2BD3-2C6E-304C-CCDD95A429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4780</v>
      </c>
      <c r="B1" s="0" t="b">
        <v>1</v>
      </c>
    </row>
    <row customHeight="1" ht="11.25">
      <c r="A2" s="0" t="s">
        <v>4781</v>
      </c>
      <c r="B2" s="0" t="b">
        <v>0</v>
      </c>
    </row>
    <row customHeight="1" ht="11.25">
      <c r="A3" s="0" t="s">
        <v>4782</v>
      </c>
      <c r="B3" s="0" t="b">
        <v>1</v>
      </c>
    </row>
    <row customHeight="1" ht="11.25">
      <c r="A4" s="0" t="s">
        <v>4783</v>
      </c>
      <c r="B4" s="0" t="b">
        <v>0</v>
      </c>
    </row>
    <row customHeight="1" ht="11.25">
      <c r="A5" s="0" t="s">
        <v>4784</v>
      </c>
      <c r="B5" s="0" t="b">
        <v>0</v>
      </c>
    </row>
    <row customHeight="1" ht="11.25">
      <c r="A6" s="0" t="s">
        <v>4785</v>
      </c>
      <c r="B6" s="0" t="b">
        <v>0</v>
      </c>
    </row>
    <row customHeight="1" ht="11.25">
      <c r="A7" s="0" t="s">
        <v>4786</v>
      </c>
      <c r="B7" s="0" t="b">
        <v>0</v>
      </c>
    </row>
    <row customHeight="1" ht="11.25">
      <c r="A8" s="0" t="s">
        <v>4787</v>
      </c>
      <c r="B8" s="0" t="b">
        <v>0</v>
      </c>
    </row>
    <row customHeight="1" ht="11.25">
      <c r="A9" s="0" t="s">
        <v>4788</v>
      </c>
      <c r="B9" s="0" t="b">
        <v>0</v>
      </c>
    </row>
    <row customHeight="1" ht="11.25">
      <c r="A10" s="0" t="s">
        <v>4789</v>
      </c>
      <c r="B10" s="0" t="b">
        <v>0</v>
      </c>
    </row>
    <row customHeight="1" ht="11.25">
      <c r="A11" s="0" t="s">
        <v>4790</v>
      </c>
      <c r="B11" s="0" t="b">
        <v>1</v>
      </c>
    </row>
    <row customHeight="1" ht="11.25">
      <c r="A12" s="0" t="s">
        <v>4791</v>
      </c>
      <c r="B12" s="0" t="b">
        <v>0</v>
      </c>
    </row>
    <row customHeight="1" ht="11.25">
      <c r="A13" s="0" t="s">
        <v>4792</v>
      </c>
      <c r="B13" s="0" t="b">
        <v>0</v>
      </c>
    </row>
    <row customHeight="1" ht="11.25">
      <c r="A14" s="0" t="s">
        <v>4793</v>
      </c>
      <c r="B14" s="0" t="b">
        <v>0</v>
      </c>
    </row>
    <row customHeight="1" ht="11.25">
      <c r="A15" s="0" t="s">
        <v>4794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A8A47-FFB5-74FD-B966-AD5032EFA0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8B53F-6503-4726-25FA-5A00F7A014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4795</v>
      </c>
      <c r="B1" s="67" t="s">
        <v>4796</v>
      </c>
    </row>
    <row customHeight="1" ht="11.25">
      <c r="A2" s="64" t="s">
        <v>4797</v>
      </c>
      <c r="B2" s="64" t="s">
        <v>4798</v>
      </c>
    </row>
    <row customHeight="1" ht="11.25">
      <c r="A3" s="64" t="s">
        <v>4799</v>
      </c>
      <c r="B3" s="64" t="s">
        <v>4800</v>
      </c>
    </row>
    <row customHeight="1" ht="11.25">
      <c r="A4" s="64" t="s">
        <v>4801</v>
      </c>
      <c r="B4" s="64" t="s">
        <v>4802</v>
      </c>
    </row>
    <row customHeight="1" ht="11.25">
      <c r="A5" s="64" t="s">
        <v>4803</v>
      </c>
      <c r="B5" s="64" t="s">
        <v>4804</v>
      </c>
    </row>
    <row customHeight="1" ht="11.25">
      <c r="A6" s="64" t="s">
        <v>4805</v>
      </c>
      <c r="B6" s="64" t="s">
        <v>4806</v>
      </c>
    </row>
    <row customHeight="1" ht="11.25">
      <c r="A7" s="64" t="s">
        <v>4807</v>
      </c>
      <c r="B7" s="64" t="s">
        <v>4808</v>
      </c>
    </row>
    <row customHeight="1" ht="11.25">
      <c r="A8" s="64" t="s">
        <v>4809</v>
      </c>
      <c r="B8" s="64" t="s">
        <v>4810</v>
      </c>
    </row>
    <row customHeight="1" ht="11.25">
      <c r="A9" s="64" t="s">
        <v>4811</v>
      </c>
      <c r="B9" s="64" t="s">
        <v>4812</v>
      </c>
    </row>
    <row customHeight="1" ht="11.25">
      <c r="A10" s="64" t="s">
        <v>4813</v>
      </c>
      <c r="B10" s="64" t="s">
        <v>4814</v>
      </c>
    </row>
    <row customHeight="1" ht="11.25">
      <c r="A11" s="64" t="s">
        <v>4815</v>
      </c>
      <c r="B11" s="64" t="s">
        <v>4816</v>
      </c>
    </row>
    <row customHeight="1" ht="11.25">
      <c r="A12" s="64" t="s">
        <v>4817</v>
      </c>
      <c r="B12" s="64" t="s">
        <v>4818</v>
      </c>
    </row>
    <row customHeight="1" ht="11.25">
      <c r="A13" s="64" t="s">
        <v>4819</v>
      </c>
      <c r="B13" s="64" t="s">
        <v>4820</v>
      </c>
    </row>
    <row customHeight="1" ht="11.25">
      <c r="A14" s="64" t="s">
        <v>4821</v>
      </c>
      <c r="B14" s="64" t="s">
        <v>4822</v>
      </c>
    </row>
    <row customHeight="1" ht="11.25">
      <c r="A15" s="64" t="s">
        <v>4823</v>
      </c>
      <c r="B15" s="64" t="s">
        <v>4824</v>
      </c>
    </row>
    <row customHeight="1" ht="11.25">
      <c r="A16" s="64" t="s">
        <v>4825</v>
      </c>
      <c r="B16" s="64" t="s">
        <v>4826</v>
      </c>
    </row>
    <row customHeight="1" ht="11.25">
      <c r="A17" s="64" t="s">
        <v>4827</v>
      </c>
      <c r="B17" s="64" t="s">
        <v>4828</v>
      </c>
    </row>
    <row customHeight="1" ht="11.25">
      <c r="A18" s="64" t="s">
        <v>4829</v>
      </c>
      <c r="B18" s="64" t="s">
        <v>4830</v>
      </c>
    </row>
    <row customHeight="1" ht="11.25">
      <c r="A19" s="64" t="s">
        <v>4831</v>
      </c>
      <c r="B19" s="64" t="s">
        <v>4832</v>
      </c>
    </row>
    <row customHeight="1" ht="11.25">
      <c r="A20" s="64" t="s">
        <v>4833</v>
      </c>
      <c r="B20" s="64" t="s">
        <v>4834</v>
      </c>
    </row>
    <row customHeight="1" ht="11.25">
      <c r="A21" s="64" t="s">
        <v>4835</v>
      </c>
      <c r="B21" s="64" t="s">
        <v>4836</v>
      </c>
    </row>
    <row customHeight="1" ht="11.25">
      <c r="A22" s="64" t="s">
        <v>4837</v>
      </c>
      <c r="B22" s="64" t="s">
        <v>4838</v>
      </c>
    </row>
    <row customHeight="1" ht="11.25">
      <c r="A23" s="64" t="s">
        <v>4839</v>
      </c>
      <c r="B23" s="64" t="s">
        <v>4840</v>
      </c>
    </row>
    <row customHeight="1" ht="11.25">
      <c r="A24" s="64" t="s">
        <v>4841</v>
      </c>
      <c r="B24" s="64" t="s">
        <v>4842</v>
      </c>
    </row>
    <row customHeight="1" ht="11.25">
      <c r="A25" s="64" t="s">
        <v>4843</v>
      </c>
      <c r="B25" s="64" t="s">
        <v>4844</v>
      </c>
    </row>
    <row customHeight="1" ht="11.25">
      <c r="A26" s="64" t="s">
        <v>4845</v>
      </c>
      <c r="B26" s="64" t="s">
        <v>4846</v>
      </c>
    </row>
    <row customHeight="1" ht="11.25">
      <c r="A27" s="64" t="s">
        <v>4847</v>
      </c>
      <c r="B27" s="64" t="s">
        <v>4848</v>
      </c>
    </row>
    <row customHeight="1" ht="11.25">
      <c r="A28" s="64" t="s">
        <v>4849</v>
      </c>
      <c r="B28" s="64" t="s">
        <v>4850</v>
      </c>
    </row>
    <row customHeight="1" ht="11.25">
      <c r="A29" s="64" t="s">
        <v>4851</v>
      </c>
      <c r="B29" s="64" t="s">
        <v>4852</v>
      </c>
    </row>
    <row customHeight="1" ht="11.25">
      <c r="A30" s="64" t="s">
        <v>4853</v>
      </c>
      <c r="B30" s="64" t="s">
        <v>4854</v>
      </c>
    </row>
    <row customHeight="1" ht="11.25">
      <c r="A31" s="64" t="s">
        <v>4855</v>
      </c>
      <c r="B31" s="64" t="s">
        <v>4856</v>
      </c>
    </row>
    <row customHeight="1" ht="11.25">
      <c r="A32" s="64" t="s">
        <v>4857</v>
      </c>
      <c r="B32" s="64" t="s">
        <v>4858</v>
      </c>
    </row>
    <row customHeight="1" ht="11.25">
      <c r="A33" s="64" t="s">
        <v>4859</v>
      </c>
      <c r="B33" s="64" t="s">
        <v>4860</v>
      </c>
    </row>
    <row customHeight="1" ht="11.25">
      <c r="A34" s="64" t="s">
        <v>4861</v>
      </c>
      <c r="B34" s="64" t="s">
        <v>4862</v>
      </c>
    </row>
    <row customHeight="1" ht="11.25">
      <c r="A35" s="64" t="s">
        <v>4863</v>
      </c>
      <c r="B35" s="64" t="s">
        <v>4864</v>
      </c>
    </row>
    <row customHeight="1" ht="11.25">
      <c r="A36" s="64" t="s">
        <v>4865</v>
      </c>
      <c r="B36" s="64" t="s">
        <v>4866</v>
      </c>
    </row>
    <row customHeight="1" ht="11.25">
      <c r="A37" s="64" t="s">
        <v>4867</v>
      </c>
      <c r="B37" s="64" t="s">
        <v>4868</v>
      </c>
    </row>
    <row customHeight="1" ht="11.25">
      <c r="A38" s="64" t="s">
        <v>4869</v>
      </c>
      <c r="B38" s="64" t="s">
        <v>4870</v>
      </c>
    </row>
    <row customHeight="1" ht="11.25">
      <c r="A39" s="64" t="s">
        <v>4871</v>
      </c>
      <c r="B39" s="64" t="s">
        <v>4872</v>
      </c>
    </row>
    <row customHeight="1" ht="11.25">
      <c r="A40" s="64" t="s">
        <v>4873</v>
      </c>
      <c r="B40" s="64" t="s">
        <v>4874</v>
      </c>
    </row>
    <row customHeight="1" ht="11.25">
      <c r="A41" s="64" t="s">
        <v>4875</v>
      </c>
      <c r="B41" s="64" t="s">
        <v>4876</v>
      </c>
    </row>
    <row customHeight="1" ht="11.25">
      <c r="A42" s="64" t="s">
        <v>4877</v>
      </c>
      <c r="B42" s="64" t="s">
        <v>4878</v>
      </c>
    </row>
    <row customHeight="1" ht="11.25">
      <c r="A43" s="64" t="s">
        <v>4879</v>
      </c>
      <c r="B43" s="64" t="s">
        <v>4880</v>
      </c>
    </row>
    <row customHeight="1" ht="11.25">
      <c r="A44" s="64" t="s">
        <v>4881</v>
      </c>
      <c r="B44" s="64" t="s">
        <v>4882</v>
      </c>
    </row>
    <row customHeight="1" ht="11.25">
      <c r="A45" s="64" t="s">
        <v>4883</v>
      </c>
      <c r="B45" s="64" t="s">
        <v>4884</v>
      </c>
    </row>
    <row customHeight="1" ht="11.25">
      <c r="A46" s="64" t="s">
        <v>4885</v>
      </c>
      <c r="B46" s="64" t="s">
        <v>4886</v>
      </c>
    </row>
    <row customHeight="1" ht="11.25">
      <c r="A47" s="64" t="s">
        <v>4887</v>
      </c>
      <c r="B47" s="64" t="s">
        <v>4888</v>
      </c>
    </row>
    <row customHeight="1" ht="11.25">
      <c r="A48" s="64" t="s">
        <v>4889</v>
      </c>
      <c r="B48" s="64" t="s">
        <v>4890</v>
      </c>
    </row>
    <row customHeight="1" ht="11.25">
      <c r="A49" s="64" t="s">
        <v>4891</v>
      </c>
      <c r="B49" s="64" t="s">
        <v>4892</v>
      </c>
    </row>
    <row customHeight="1" ht="11.25">
      <c r="A50" s="64" t="s">
        <v>4893</v>
      </c>
      <c r="B50" s="64" t="s">
        <v>4894</v>
      </c>
    </row>
    <row customHeight="1" ht="11.25">
      <c r="A51" s="64" t="s">
        <v>4895</v>
      </c>
      <c r="B51" s="64" t="s">
        <v>4896</v>
      </c>
    </row>
    <row customHeight="1" ht="11.25">
      <c r="A52" s="64" t="s">
        <v>4897</v>
      </c>
      <c r="B52" s="64" t="s">
        <v>4898</v>
      </c>
    </row>
    <row customHeight="1" ht="11.25">
      <c r="A53" s="64" t="s">
        <v>4899</v>
      </c>
      <c r="B53" s="64" t="s">
        <v>4900</v>
      </c>
    </row>
    <row customHeight="1" ht="11.25">
      <c r="A54" s="64" t="s">
        <v>4901</v>
      </c>
      <c r="B54" s="64" t="s">
        <v>4902</v>
      </c>
    </row>
    <row customHeight="1" ht="11.25">
      <c r="A55" s="64" t="s">
        <v>4903</v>
      </c>
      <c r="B55" s="64" t="s">
        <v>4904</v>
      </c>
    </row>
    <row customHeight="1" ht="11.25">
      <c r="A56" s="64" t="s">
        <v>4905</v>
      </c>
      <c r="B56" s="64" t="s">
        <v>4906</v>
      </c>
    </row>
    <row customHeight="1" ht="11.25">
      <c r="A57" s="64" t="s">
        <v>4907</v>
      </c>
      <c r="B57" s="64" t="s">
        <v>4908</v>
      </c>
    </row>
    <row customHeight="1" ht="11.25">
      <c r="A58" s="64" t="s">
        <v>4909</v>
      </c>
      <c r="B58" s="64" t="s">
        <v>4910</v>
      </c>
    </row>
    <row customHeight="1" ht="11.25">
      <c r="A59" s="64" t="s">
        <v>4911</v>
      </c>
      <c r="B59" s="64" t="s">
        <v>4912</v>
      </c>
    </row>
    <row customHeight="1" ht="11.25">
      <c r="A60" s="64" t="s">
        <v>4913</v>
      </c>
      <c r="B60" s="64" t="s">
        <v>4914</v>
      </c>
    </row>
    <row customHeight="1" ht="11.25">
      <c r="A61" s="64"/>
      <c r="B61" s="64" t="s">
        <v>4915</v>
      </c>
    </row>
    <row customHeight="1" ht="11.25">
      <c r="A62" s="64"/>
      <c r="B62" s="64" t="s">
        <v>4916</v>
      </c>
    </row>
    <row customHeight="1" ht="11.25">
      <c r="A63" s="64"/>
      <c r="B63" s="64" t="s">
        <v>4917</v>
      </c>
    </row>
    <row customHeight="1" ht="11.25">
      <c r="A64" s="64"/>
      <c r="B64" s="64" t="s">
        <v>4918</v>
      </c>
    </row>
    <row customHeight="1" ht="11.25">
      <c r="A65" s="64"/>
      <c r="B65" s="64" t="s">
        <v>4919</v>
      </c>
    </row>
    <row customHeight="1" ht="11.25">
      <c r="A66" s="64"/>
      <c r="B66" s="64" t="s">
        <v>4920</v>
      </c>
    </row>
    <row customHeight="1" ht="11.25">
      <c r="A67" s="64"/>
      <c r="B67" s="64" t="s">
        <v>4921</v>
      </c>
    </row>
    <row customHeight="1" ht="11.25">
      <c r="A68" s="64"/>
      <c r="B68" s="64" t="s">
        <v>4922</v>
      </c>
    </row>
    <row customHeight="1" ht="11.25">
      <c r="A69" s="64"/>
      <c r="B69" s="64" t="s">
        <v>4923</v>
      </c>
    </row>
    <row customHeight="1" ht="11.25">
      <c r="A70" s="64"/>
      <c r="B70" s="64" t="s">
        <v>4924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463CF-55A3-C98A-CC24-11A7FFCD8C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4925</v>
      </c>
    </row>
    <row customHeight="1" ht="90">
      <c r="B2" s="94" t="s">
        <v>4926</v>
      </c>
    </row>
    <row customHeight="1" ht="67.5">
      <c r="B3" s="94" t="s">
        <v>4927</v>
      </c>
    </row>
    <row customHeight="1" ht="33.75">
      <c r="B4" s="94" t="s">
        <v>4928</v>
      </c>
    </row>
    <row customHeight="1" ht="11.25">
      <c r="B5" s="94" t="s">
        <v>4929</v>
      </c>
    </row>
    <row customHeight="1" ht="22.5">
      <c r="B6" s="94" t="s">
        <v>4930</v>
      </c>
    </row>
    <row customHeight="1" ht="22.5">
      <c r="B7" s="94" t="s">
        <v>4931</v>
      </c>
    </row>
    <row customHeight="1" ht="22.5">
      <c r="B8" s="94" t="s">
        <v>4932</v>
      </c>
    </row>
    <row customHeight="1" ht="22.5">
      <c r="B9" s="94" t="s">
        <v>4933</v>
      </c>
    </row>
    <row customHeight="1" ht="56.25">
      <c r="B10" s="94" t="s">
        <v>4934</v>
      </c>
    </row>
    <row customHeight="1" ht="12.75">
      <c r="B11" s="159" t="s">
        <v>4935</v>
      </c>
    </row>
    <row customHeight="1" ht="11.25">
      <c r="B12" s="93" t="s">
        <v>4936</v>
      </c>
    </row>
    <row customHeight="1" ht="22.5">
      <c r="B13" s="94" t="s">
        <v>4937</v>
      </c>
    </row>
    <row customHeight="1" ht="67.5">
      <c r="B14" s="94" t="s">
        <v>4938</v>
      </c>
    </row>
    <row customHeight="1" ht="22.5">
      <c r="B15" s="94" t="s">
        <v>4939</v>
      </c>
    </row>
    <row customHeight="1" ht="11.25">
      <c r="B16" s="93" t="s">
        <v>4940</v>
      </c>
      <c r="D16" s="100"/>
    </row>
    <row customHeight="1" ht="33.75">
      <c r="B17" s="94" t="s">
        <v>4941</v>
      </c>
    </row>
    <row customHeight="1" ht="33.75">
      <c r="B18" s="94" t="s">
        <v>4942</v>
      </c>
    </row>
    <row customHeight="1" ht="11.25">
      <c r="B19" s="94" t="s">
        <v>4943</v>
      </c>
    </row>
    <row customHeight="1" ht="33.75">
      <c r="B20" s="94" t="s">
        <v>4944</v>
      </c>
    </row>
    <row customHeight="1" ht="11.25">
      <c r="B21" s="93" t="s">
        <v>4945</v>
      </c>
    </row>
    <row customHeight="1" ht="11.25">
      <c r="B22" s="94" t="s">
        <v>4946</v>
      </c>
    </row>
    <row r="24" customHeight="1" ht="22.5">
      <c r="B24" s="161" t="s">
        <v>4947</v>
      </c>
    </row>
    <row r="26" customHeight="1" ht="11.25">
      <c r="B26" s="93" t="s">
        <v>4948</v>
      </c>
    </row>
    <row customHeight="1" ht="22.5">
      <c r="B27" s="160" t="s">
        <v>520</v>
      </c>
    </row>
    <row customHeight="1" ht="56.25">
      <c r="B28" s="160" t="s">
        <v>4949</v>
      </c>
    </row>
    <row customHeight="1" ht="11.25">
      <c r="B29" s="210" t="s">
        <v>4950</v>
      </c>
    </row>
    <row customHeight="1" ht="22.5">
      <c r="B30" s="160" t="s">
        <v>4951</v>
      </c>
    </row>
    <row r="32" customHeight="1" ht="11.25">
      <c r="A32" s="188"/>
      <c r="B32" s="189" t="s">
        <v>4952</v>
      </c>
    </row>
    <row customHeight="1" ht="14.25">
      <c r="A33" s="190">
        <v>1</v>
      </c>
      <c r="B33" s="191" t="s">
        <v>4953</v>
      </c>
    </row>
    <row customHeight="1" ht="14.25">
      <c r="A34" s="190">
        <v>2</v>
      </c>
      <c r="B34" s="191" t="s">
        <v>4954</v>
      </c>
    </row>
    <row customHeight="1" ht="11.25">
      <c r="B35" s="189" t="s">
        <v>4955</v>
      </c>
    </row>
    <row customHeight="1" ht="11.25">
      <c r="B36" s="191" t="s">
        <v>4956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BBC4C-39F3-5B15-8375-041F23644B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476</v>
      </c>
      <c r="I1" s="2217"/>
      <c r="V1" s="1607" t="s">
        <v>14</v>
      </c>
    </row>
    <row s="1635" customFormat="1" customHeight="1" ht="14.25" hidden="1">
      <c r="C2" s="1619"/>
      <c r="D2" s="2233" t="s">
        <v>132</v>
      </c>
      <c r="E2" s="2235"/>
      <c r="F2" s="1625"/>
      <c r="G2" s="1620" t="s">
        <v>132</v>
      </c>
      <c r="H2" s="1623"/>
      <c r="I2" s="1621"/>
      <c r="L2" s="1622"/>
      <c r="M2" s="1622"/>
      <c r="N2" s="1622"/>
      <c r="O2" s="1622" t="s">
        <v>506</v>
      </c>
      <c r="P2" s="1622"/>
      <c r="Q2" s="1622"/>
      <c r="R2" s="1624" t="s">
        <v>505</v>
      </c>
      <c r="S2" s="1624" t="s">
        <v>505</v>
      </c>
      <c r="T2" s="1622"/>
      <c r="U2" s="1622"/>
      <c r="V2" s="1618">
        <v>0</v>
      </c>
    </row>
    <row s="1635" customFormat="1" customHeight="1" ht="14.25" hidden="1">
      <c r="C3" s="1619"/>
      <c r="D3" s="2234"/>
      <c r="E3" s="2236"/>
      <c r="F3" s="405"/>
      <c r="G3" s="869"/>
      <c r="H3" s="869" t="s">
        <v>507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480</v>
      </c>
      <c r="I5" s="702"/>
      <c r="J5" s="702"/>
      <c r="L5" s="1614"/>
      <c r="M5" s="1614"/>
      <c r="N5" s="1614"/>
      <c r="O5" s="1614"/>
      <c r="P5" s="1614"/>
      <c r="Q5" s="1614"/>
      <c r="R5" s="1614"/>
      <c r="S5" s="1614"/>
      <c r="T5" s="1614"/>
      <c r="U5" s="1614"/>
      <c r="V5" s="1613">
        <v>5</v>
      </c>
    </row>
    <row customHeight="1" ht="29.25">
      <c r="C6" s="1516"/>
      <c r="D6" s="2237" t="s">
        <v>508</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424</v>
      </c>
      <c r="E10" s="2219"/>
      <c r="F10" s="2219"/>
      <c r="G10" s="2219"/>
      <c r="H10" s="2219"/>
      <c r="I10" s="2219"/>
      <c r="J10" s="2223" t="s">
        <v>425</v>
      </c>
      <c r="V10" s="1607">
        <v>14</v>
      </c>
    </row>
    <row customHeight="1" ht="27.299999999999997">
      <c r="C11" s="1516"/>
      <c r="D11" s="2127" t="s">
        <v>88</v>
      </c>
      <c r="E11" s="2223" t="s">
        <v>240</v>
      </c>
      <c r="F11" s="2192" t="s">
        <v>88</v>
      </c>
      <c r="G11" s="2193"/>
      <c r="H11" s="2175" t="s">
        <v>509</v>
      </c>
      <c r="I11" s="2175" t="s">
        <v>510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500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132</v>
      </c>
      <c r="E14" s="2235"/>
      <c r="F14" s="1617"/>
      <c r="G14" s="1616" t="s">
        <v>132</v>
      </c>
      <c r="H14" s="1623"/>
      <c r="I14" s="1621"/>
      <c r="J14" s="2169" t="s">
        <v>511</v>
      </c>
      <c r="K14" s="1607"/>
      <c r="R14" s="500" t="s">
        <v>505</v>
      </c>
      <c r="S14" s="500" t="s">
        <v>505</v>
      </c>
      <c r="V14" s="1607">
        <v>14</v>
      </c>
    </row>
    <row customHeight="1" ht="14.699999999999998">
      <c r="A15" s="1607"/>
      <c r="C15" s="1516"/>
      <c r="D15" s="2234"/>
      <c r="E15" s="2236"/>
      <c r="F15" s="405"/>
      <c r="G15" s="869"/>
      <c r="H15" s="869" t="s">
        <v>507</v>
      </c>
      <c r="I15" s="313"/>
      <c r="J15" s="2170"/>
      <c r="K15" s="1607"/>
      <c r="R15" s="500"/>
      <c r="S15" s="500"/>
      <c r="V15" s="1607">
        <v>14</v>
      </c>
    </row>
    <row customHeight="1" ht="14.699999999999998">
      <c r="A16" s="1607"/>
      <c r="C16" s="1516"/>
      <c r="D16" s="405"/>
      <c r="E16" s="869" t="s">
        <v>253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